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лист'!$A$1:$FM$140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<sst xmlns="http://schemas.openxmlformats.org/spreadsheetml/2006/main" count="727" uniqueCount="304">
  <si>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</si>
  <si>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</si>
  <si>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</si>
  <si>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</si>
  <si>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</si>
  <si>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</si>
  <si>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</si>
  <si>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</si>
  <si>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</si>
  <si>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</si>
  <si>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</si>
  <si>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</si>
  <si>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</si>
  <si>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</si>
  <si>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</si>
  <si>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</si>
  <si>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</si>
  <si>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</si>
  <si>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</si>
  <si>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</si>
  <si>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</si>
  <si>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</si>
  <si>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</si>
  <si>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</si>
  <si>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</si>
  <si>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</si>
  <si>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</si>
  <si>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</si>
  <si>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</si>
  <si>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</si>
  <si>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</si>
  <si>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</si>
  <si>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</si>
  <si>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</si>
  <si>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</si>
  <si>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</si>
  <si>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</si>
  <si>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</si>
  <si>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</si>
  <si>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</si>
  <si>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</si>
  <si>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</si>
  <si>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</si>
  <si>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</si>
  <si>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</si>
  <si>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</si>
  <si>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</si>
  <si>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</si>
  <si>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</si>
  <si>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</si>
  <si>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</si>
  <si>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</si>
  <si>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</si>
  <si>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</si>
  <si>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</si>
  <si>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</si>
  <si>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</si>
  <si>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</si>
  <si>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</si>
  <si>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</si>
  <si>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</si>
  <si>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</si>
  <si>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</si>
  <si>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</si>
  <si>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</si>
  <si>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</si>
  <si>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</si>
  <si>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</si>
  <si>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</si>
  <si>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</si>
  <si>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</si>
  <si>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</si>
  <si>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</si>
  <si>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</si>
  <si>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</si>
  <si>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</si>
  <si>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</si>
  <si>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</si>
  <si>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</si>
  <si>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</si>
  <si>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</si>
  <si>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</si>
  <si>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</si>
  <si>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</si>
  <si>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</si>
  <si>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</si>
  <si>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</si>
  <si>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</si>
  <si>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</si>
  <si>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</si>
  <si>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</si>
  <si>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</si>
  <si>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</si>
  <si>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</si>
  <si>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</si>
  <si>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</si>
  <si>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</si>
  <si>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</si>
  <si>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</si>
  <si>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</si>
  <si>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</si>
  <si>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</si>
  <si>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</si>
  <si>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</si>
  <si>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</si>
  <si>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</si>
  <si>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</si>
  <si>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</si>
  <si>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</si>
  <si>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</si>
  <si>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</si>
  <si>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</si>
  <si>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</si>
  <si>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</si>
  <si>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</si>
  <si>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</si>
  <si>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</si>
  <si>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</si>
  <si>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</si>
  <si>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</si>
  <si>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</si>
  <si>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</si>
  <si>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</si>
  <si>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</si>
  <si>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</si>
  <si>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</si>
  <si>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</si>
  <si>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</si>
  <si>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</si>
  <si>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</si>
  <si>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</si>
  <si>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</si>
  <si>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</si>
  <si>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</si>
  <si>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</si>
  <si>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</si>
  <si>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</si>
  <si>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</si>
  <si>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</si>
  <si>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</si>
  <si>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</si>
  <si>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</si>
  <si>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</si>
  <si>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</si>
  <si>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</si>
  <si>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</si>
  <si>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</si>
  <si>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</si>
  <si>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</si>
  <si>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</si>
  <si>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</si>
  <si>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</si>
  <si>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</si>
  <si>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</si>
  <si>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</si>
  <si>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</si>
  <si>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</si>
  <si>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</si>
  <si>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</si>
  <si>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</si>
  <si>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</si>
  <si>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</si>
  <si>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</si>
  <si>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</si>
  <si>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</si>
  <si>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</si>
  <si>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</si>
  <si>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</si>
  <si>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</si>
  <si>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</si>
  <si>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</si>
  <si>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</si>
  <si>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</si>
  <si>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</si>
  <si>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</si>
  <si>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</si>
  <si>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</si>
  <si>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</si>
  <si>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</si>
  <si>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</si>
  <si>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</si>
  <si>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</si>
  <si>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</si>
  <si>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</si>
  <si>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</si>
  <si>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</si>
  <si>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</si>
  <si>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</si>
  <si>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</si>
  <si>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</si>
  <si>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</si>
  <si>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</si>
  <si>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</si>
  <si>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</si>
  <si>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</si>
  <si>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</si>
  <si>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</si>
  <si>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</si>
  <si>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</si>
  <si>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</si>
  <si>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</si>
  <si>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</si>
  <si>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</si>
  <si>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</si>
  <si>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</si>
  <si>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</si>
  <si>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</si>
  <si>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</si>
  <si>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</si>
  <si>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</si>
  <si>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</si>
  <si>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</si>
  <si>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</si>
  <si>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</si>
  <si>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</si>
  <si>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</si>
  <si>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</si>
  <si>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</si>
  <si>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</si>
  <si>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</si>
  <si>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</si>
  <si>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</si>
  <si>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</si>
  <si>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</si>
  <si>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</si>
  <si>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</si>
  <si>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</si>
  <si>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</si>
  <si>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</si>
  <si>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</si>
  <si>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</si>
  <si>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</si>
  <si>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</si>
  <si>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</si>
  <si>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</si>
  <si>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</si>
  <si>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</si>
  <si>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</si>
  <si>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</si>
  <si>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</si>
  <si>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</si>
  <si>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</si>
  <si>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</si>
  <si>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</si>
  <si>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</si>
  <si>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</si>
  <si>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</si>
  <si>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</si>
  <si>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</si>
  <si>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</si>
  <si>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</si>
  <si>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</si>
  <si>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</si>
  <si>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</si>
  <si>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</si>
  <si>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</si>
  <si>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</si>
  <si>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</si>
  <si>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</si>
  <si>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</si>
  <si>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</si>
  <si>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</si>
  <si>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</si>
  <si>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</si>
  <si>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</si>
  <si>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</si>
  <si>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</si>
  <si>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</si>
  <si>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</si>
  <si>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</si>
  <si>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</si>
  <si>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</si>
  <si>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</si>
  <si>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</si>
  <si>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</si>
  <si>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</si>
  <si>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</si>
  <si>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</si>
  <si>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</si>
  <si>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</si>
  <si>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</si>
  <si>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</si>
  <si>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</si>
  <si>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</si>
  <si>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</si>
  <si>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</si>
  <si>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</si>
  <si>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</si>
  <si>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</si>
  <si>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</si>
  <si>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</si>
  <si>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</si>
  <si>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</si>
  <si>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</si>
  <si>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</si>
  <si>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</si>
  <si>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</si>
  <si>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</si>
  <si>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</si>
  <si>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</si>
  <si>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</si>
  <si>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июня</t>
  </si>
  <si>
    <t>01.06.2016</t>
  </si>
  <si>
    <t xml:space="preserve">02 июня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</si>
</sst>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49" fontId="14" fillId="24" borderId="13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4" fontId="1" fillId="24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25" borderId="0" xfId="0" applyFont="1" applyFill="1" applyAlignment="1">
      <alignment/>
    </xf>
    <xf numFmtId="49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/>
    </xf>
    <xf numFmtId="0" fontId="1" fillId="26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wrapText="1"/>
    </xf>
    <xf numFmtId="49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" fontId="15" fillId="24" borderId="10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wrapText="1"/>
    </xf>
    <xf numFmtId="49" fontId="1" fillId="24" borderId="20" xfId="0" applyNumberFormat="1" applyFont="1" applyFill="1" applyBorder="1" applyAlignment="1">
      <alignment horizontal="center" wrapText="1"/>
    </xf>
    <xf numFmtId="49" fontId="1" fillId="24" borderId="21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wrapText="1"/>
    </xf>
    <xf numFmtId="49" fontId="1" fillId="24" borderId="22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9" fontId="14" fillId="24" borderId="0" xfId="0" applyNumberFormat="1" applyFont="1" applyFill="1" applyBorder="1" applyAlignment="1">
      <alignment horizontal="center"/>
    </xf>
    <xf numFmtId="4" fontId="14" fillId="24" borderId="0" xfId="0" applyNumberFormat="1" applyFont="1" applyFill="1" applyBorder="1" applyAlignment="1">
      <alignment horizontal="right"/>
    </xf>
    <xf numFmtId="4" fontId="14" fillId="24" borderId="0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24" borderId="23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" fontId="15" fillId="24" borderId="10" xfId="0" applyNumberFormat="1" applyFont="1" applyFill="1" applyBorder="1" applyAlignment="1">
      <alignment horizontal="center" wrapText="1"/>
    </xf>
    <xf numFmtId="49" fontId="15" fillId="6" borderId="24" xfId="0" applyNumberFormat="1" applyFont="1" applyFill="1" applyBorder="1" applyAlignment="1">
      <alignment horizontal="center" wrapText="1"/>
    </xf>
    <xf numFmtId="4" fontId="15" fillId="22" borderId="10" xfId="0" applyNumberFormat="1" applyFont="1" applyFill="1" applyBorder="1" applyAlignment="1">
      <alignment horizontal="center" wrapText="1"/>
    </xf>
    <xf numFmtId="49" fontId="15" fillId="22" borderId="13" xfId="0" applyNumberFormat="1" applyFont="1" applyFill="1" applyBorder="1" applyAlignment="1">
      <alignment horizontal="center" wrapText="1"/>
    </xf>
    <xf numFmtId="49" fontId="15" fillId="26" borderId="13" xfId="0" applyNumberFormat="1" applyFont="1" applyFill="1" applyBorder="1" applyAlignment="1">
      <alignment horizontal="center" wrapText="1"/>
    </xf>
    <xf numFmtId="49" fontId="15" fillId="22" borderId="10" xfId="0" applyNumberFormat="1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7" borderId="10" xfId="0" applyNumberFormat="1" applyFont="1" applyFill="1" applyBorder="1" applyAlignment="1">
      <alignment horizontal="center" wrapText="1"/>
    </xf>
    <xf numFmtId="49" fontId="15" fillId="8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9" borderId="11" xfId="0" applyNumberFormat="1" applyFont="1" applyFill="1" applyBorder="1" applyAlignment="1">
      <alignment horizontal="center" wrapText="1"/>
    </xf>
    <xf numFmtId="49" fontId="15" fillId="24" borderId="11" xfId="0" applyNumberFormat="1" applyFont="1" applyFill="1" applyBorder="1" applyAlignment="1">
      <alignment horizontal="center" wrapText="1"/>
    </xf>
    <xf numFmtId="49" fontId="15" fillId="27" borderId="11" xfId="0" applyNumberFormat="1" applyFont="1" applyFill="1" applyBorder="1" applyAlignment="1">
      <alignment horizontal="center" wrapText="1"/>
    </xf>
    <xf numFmtId="49" fontId="15" fillId="24" borderId="13" xfId="0" applyNumberFormat="1" applyFont="1" applyFill="1" applyBorder="1" applyAlignment="1">
      <alignment horizontal="center" wrapText="1"/>
    </xf>
    <xf numFmtId="49" fontId="15" fillId="24" borderId="24" xfId="0" applyNumberFormat="1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left" wrapText="1"/>
    </xf>
    <xf numFmtId="49" fontId="15" fillId="24" borderId="10" xfId="0" applyNumberFormat="1" applyFont="1" applyFill="1" applyBorder="1" applyAlignment="1">
      <alignment horizontal="left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0" fontId="1" fillId="24" borderId="30" xfId="0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vertical="top" wrapText="1"/>
    </xf>
    <xf numFmtId="49" fontId="8" fillId="24" borderId="31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8" fillId="24" borderId="26" xfId="0" applyNumberFormat="1" applyFont="1" applyFill="1" applyBorder="1" applyAlignment="1">
      <alignment horizontal="center"/>
    </xf>
    <xf numFmtId="49" fontId="8" fillId="24" borderId="22" xfId="0" applyNumberFormat="1" applyFont="1" applyFill="1" applyBorder="1" applyAlignment="1">
      <alignment horizontal="center"/>
    </xf>
    <xf numFmtId="49" fontId="8" fillId="24" borderId="28" xfId="0" applyNumberFormat="1" applyFont="1" applyFill="1" applyBorder="1" applyAlignment="1">
      <alignment horizontal="center"/>
    </xf>
    <xf numFmtId="0" fontId="8" fillId="24" borderId="32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24" xfId="0" applyFont="1" applyFill="1" applyBorder="1" applyAlignment="1">
      <alignment horizontal="left" vertical="top" wrapText="1"/>
    </xf>
    <xf numFmtId="0" fontId="8" fillId="24" borderId="3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left" wrapText="1"/>
    </xf>
    <xf numFmtId="0" fontId="8" fillId="24" borderId="24" xfId="0" applyFont="1" applyFill="1" applyBorder="1" applyAlignment="1">
      <alignment horizontal="left" wrapText="1"/>
    </xf>
    <xf numFmtId="4" fontId="15" fillId="24" borderId="10" xfId="0" applyNumberFormat="1" applyFont="1" applyFill="1" applyBorder="1" applyAlignment="1">
      <alignment horizontal="center"/>
    </xf>
    <xf numFmtId="4" fontId="14" fillId="24" borderId="10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4" fontId="15" fillId="24" borderId="31" xfId="0" applyNumberFormat="1" applyFont="1" applyFill="1" applyBorder="1" applyAlignment="1">
      <alignment horizontal="center"/>
    </xf>
    <xf numFmtId="4" fontId="15" fillId="24" borderId="24" xfId="0" applyNumberFormat="1" applyFont="1" applyFill="1" applyBorder="1" applyAlignment="1">
      <alignment horizontal="center"/>
    </xf>
    <xf numFmtId="4" fontId="15" fillId="24" borderId="13" xfId="0" applyNumberFormat="1" applyFont="1" applyFill="1" applyBorder="1" applyAlignment="1">
      <alignment horizontal="center"/>
    </xf>
    <xf numFmtId="0" fontId="17" fillId="24" borderId="24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4" fontId="14" fillId="24" borderId="16" xfId="0" applyNumberFormat="1" applyFont="1" applyFill="1" applyBorder="1" applyAlignment="1">
      <alignment horizontal="center"/>
    </xf>
    <xf numFmtId="4" fontId="15" fillId="24" borderId="11" xfId="0" applyNumberFormat="1" applyFont="1" applyFill="1" applyBorder="1" applyAlignment="1">
      <alignment horizontal="center"/>
    </xf>
    <xf numFmtId="2" fontId="1" fillId="24" borderId="26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33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4" fontId="1" fillId="24" borderId="34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8" fillId="24" borderId="35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8" fillId="24" borderId="36" xfId="0" applyFont="1" applyFill="1" applyBorder="1" applyAlignment="1">
      <alignment horizontal="left" wrapText="1"/>
    </xf>
    <xf numFmtId="0" fontId="8" fillId="24" borderId="22" xfId="0" applyFont="1" applyFill="1" applyBorder="1" applyAlignment="1">
      <alignment horizontal="left" wrapText="1"/>
    </xf>
    <xf numFmtId="0" fontId="8" fillId="24" borderId="37" xfId="0" applyFont="1" applyFill="1" applyBorder="1" applyAlignment="1">
      <alignment horizontal="left" wrapText="1"/>
    </xf>
    <xf numFmtId="4" fontId="8" fillId="24" borderId="31" xfId="0" applyNumberFormat="1" applyFont="1" applyFill="1" applyBorder="1" applyAlignment="1">
      <alignment horizontal="center"/>
    </xf>
    <xf numFmtId="4" fontId="8" fillId="24" borderId="24" xfId="0" applyNumberFormat="1" applyFont="1" applyFill="1" applyBorder="1" applyAlignment="1">
      <alignment horizontal="center"/>
    </xf>
    <xf numFmtId="4" fontId="8" fillId="24" borderId="13" xfId="0" applyNumberFormat="1" applyFont="1" applyFill="1" applyBorder="1" applyAlignment="1">
      <alignment horizontal="center"/>
    </xf>
    <xf numFmtId="49" fontId="15" fillId="24" borderId="31" xfId="0" applyNumberFormat="1" applyFont="1" applyFill="1" applyBorder="1" applyAlignment="1">
      <alignment horizontal="left"/>
    </xf>
    <xf numFmtId="49" fontId="15" fillId="24" borderId="24" xfId="0" applyNumberFormat="1" applyFont="1" applyFill="1" applyBorder="1" applyAlignment="1">
      <alignment horizontal="left"/>
    </xf>
    <xf numFmtId="49" fontId="15" fillId="24" borderId="13" xfId="0" applyNumberFormat="1" applyFont="1" applyFill="1" applyBorder="1" applyAlignment="1">
      <alignment horizontal="left"/>
    </xf>
    <xf numFmtId="49" fontId="8" fillId="24" borderId="18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49" fontId="8" fillId="24" borderId="21" xfId="0" applyNumberFormat="1" applyFont="1" applyFill="1" applyBorder="1" applyAlignment="1">
      <alignment horizontal="center"/>
    </xf>
    <xf numFmtId="49" fontId="8" fillId="24" borderId="29" xfId="0" applyNumberFormat="1" applyFont="1" applyFill="1" applyBorder="1" applyAlignment="1">
      <alignment horizontal="center"/>
    </xf>
    <xf numFmtId="49" fontId="14" fillId="24" borderId="31" xfId="0" applyNumberFormat="1" applyFont="1" applyFill="1" applyBorder="1" applyAlignment="1">
      <alignment horizontal="center"/>
    </xf>
    <xf numFmtId="49" fontId="14" fillId="24" borderId="24" xfId="0" applyNumberFormat="1" applyFont="1" applyFill="1" applyBorder="1" applyAlignment="1">
      <alignment horizontal="center"/>
    </xf>
    <xf numFmtId="49" fontId="14" fillId="24" borderId="13" xfId="0" applyNumberFormat="1" applyFont="1" applyFill="1" applyBorder="1" applyAlignment="1">
      <alignment horizontal="center"/>
    </xf>
    <xf numFmtId="0" fontId="8" fillId="24" borderId="39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0" fontId="8" fillId="24" borderId="40" xfId="0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8" fillId="24" borderId="1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8" fillId="24" borderId="23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8" fillId="24" borderId="45" xfId="0" applyNumberFormat="1" applyFont="1" applyFill="1" applyBorder="1" applyAlignment="1">
      <alignment horizontal="center"/>
    </xf>
    <xf numFmtId="4" fontId="8" fillId="24" borderId="46" xfId="0" applyNumberFormat="1" applyFont="1" applyFill="1" applyBorder="1" applyAlignment="1">
      <alignment horizontal="center"/>
    </xf>
    <xf numFmtId="4" fontId="8" fillId="24" borderId="47" xfId="0" applyNumberFormat="1" applyFont="1" applyFill="1" applyBorder="1" applyAlignment="1">
      <alignment horizontal="center"/>
    </xf>
    <xf numFmtId="0" fontId="8" fillId="24" borderId="36" xfId="0" applyFont="1" applyFill="1" applyBorder="1" applyAlignment="1">
      <alignment horizontal="left"/>
    </xf>
    <xf numFmtId="0" fontId="8" fillId="24" borderId="22" xfId="0" applyFont="1" applyFill="1" applyBorder="1" applyAlignment="1">
      <alignment horizontal="left"/>
    </xf>
    <xf numFmtId="49" fontId="8" fillId="24" borderId="45" xfId="0" applyNumberFormat="1" applyFont="1" applyFill="1" applyBorder="1" applyAlignment="1">
      <alignment horizontal="center"/>
    </xf>
    <xf numFmtId="49" fontId="8" fillId="24" borderId="46" xfId="0" applyNumberFormat="1" applyFont="1" applyFill="1" applyBorder="1" applyAlignment="1">
      <alignment horizontal="center"/>
    </xf>
    <xf numFmtId="49" fontId="8" fillId="24" borderId="47" xfId="0" applyNumberFormat="1" applyFont="1" applyFill="1" applyBorder="1" applyAlignment="1">
      <alignment horizontal="center"/>
    </xf>
    <xf numFmtId="49" fontId="8" fillId="24" borderId="48" xfId="0" applyNumberFormat="1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8" fillId="24" borderId="49" xfId="0" applyNumberFormat="1" applyFon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center"/>
    </xf>
    <xf numFmtId="4" fontId="8" fillId="24" borderId="34" xfId="0" applyNumberFormat="1" applyFont="1" applyFill="1" applyBorder="1" applyAlignment="1">
      <alignment horizontal="center"/>
    </xf>
    <xf numFmtId="4" fontId="8" fillId="24" borderId="16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8" fillId="24" borderId="52" xfId="0" applyNumberFormat="1" applyFont="1" applyFill="1" applyBorder="1" applyAlignment="1">
      <alignment horizontal="center"/>
    </xf>
    <xf numFmtId="49" fontId="8" fillId="24" borderId="27" xfId="0" applyNumberFormat="1" applyFont="1" applyFill="1" applyBorder="1" applyAlignment="1">
      <alignment horizontal="center"/>
    </xf>
    <xf numFmtId="49" fontId="8" fillId="24" borderId="53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horizontal="center" vertical="top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27" xfId="0" applyNumberFormat="1" applyFont="1" applyFill="1" applyBorder="1" applyAlignment="1">
      <alignment horizontal="center"/>
    </xf>
    <xf numFmtId="49" fontId="1" fillId="24" borderId="53" xfId="0" applyNumberFormat="1" applyFont="1" applyFill="1" applyBorder="1" applyAlignment="1">
      <alignment horizontal="center"/>
    </xf>
    <xf numFmtId="4" fontId="15" fillId="24" borderId="23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4" fontId="14" fillId="24" borderId="23" xfId="0" applyNumberFormat="1" applyFont="1" applyFill="1" applyBorder="1" applyAlignment="1">
      <alignment horizontal="center"/>
    </xf>
    <xf numFmtId="4" fontId="14" fillId="24" borderId="54" xfId="0" applyNumberFormat="1" applyFont="1" applyFill="1" applyBorder="1" applyAlignment="1">
      <alignment horizontal="center"/>
    </xf>
    <xf numFmtId="4" fontId="8" fillId="24" borderId="26" xfId="0" applyNumberFormat="1" applyFont="1" applyFill="1" applyBorder="1" applyAlignment="1">
      <alignment horizontal="center"/>
    </xf>
    <xf numFmtId="4" fontId="8" fillId="24" borderId="22" xfId="0" applyNumberFormat="1" applyFont="1" applyFill="1" applyBorder="1" applyAlignment="1">
      <alignment horizontal="center"/>
    </xf>
    <xf numFmtId="4" fontId="8" fillId="24" borderId="28" xfId="0" applyNumberFormat="1" applyFont="1" applyFill="1" applyBorder="1" applyAlignment="1">
      <alignment horizontal="center"/>
    </xf>
    <xf numFmtId="4" fontId="8" fillId="24" borderId="14" xfId="0" applyNumberFormat="1" applyFont="1" applyFill="1" applyBorder="1" applyAlignment="1">
      <alignment horizontal="center"/>
    </xf>
    <xf numFmtId="4" fontId="8" fillId="24" borderId="38" xfId="0" applyNumberFormat="1" applyFont="1" applyFill="1" applyBorder="1" applyAlignment="1">
      <alignment horizontal="center"/>
    </xf>
    <xf numFmtId="4" fontId="8" fillId="24" borderId="21" xfId="0" applyNumberFormat="1" applyFont="1" applyFill="1" applyBorder="1" applyAlignment="1">
      <alignment horizontal="center"/>
    </xf>
    <xf numFmtId="4" fontId="8" fillId="24" borderId="29" xfId="0" applyNumberFormat="1" applyFont="1" applyFill="1" applyBorder="1" applyAlignment="1">
      <alignment horizontal="center"/>
    </xf>
    <xf numFmtId="4" fontId="8" fillId="24" borderId="52" xfId="0" applyNumberFormat="1" applyFont="1" applyFill="1" applyBorder="1" applyAlignment="1">
      <alignment horizontal="center"/>
    </xf>
    <xf numFmtId="4" fontId="8" fillId="24" borderId="27" xfId="0" applyNumberFormat="1" applyFont="1" applyFill="1" applyBorder="1" applyAlignment="1">
      <alignment horizontal="center"/>
    </xf>
    <xf numFmtId="4" fontId="8" fillId="24" borderId="53" xfId="0" applyNumberFormat="1" applyFont="1" applyFill="1" applyBorder="1" applyAlignment="1">
      <alignment horizontal="center"/>
    </xf>
    <xf numFmtId="4" fontId="15" fillId="24" borderId="45" xfId="0" applyNumberFormat="1" applyFont="1" applyFill="1" applyBorder="1" applyAlignment="1">
      <alignment horizontal="center"/>
    </xf>
    <xf numFmtId="4" fontId="15" fillId="24" borderId="46" xfId="0" applyNumberFormat="1" applyFont="1" applyFill="1" applyBorder="1" applyAlignment="1">
      <alignment horizontal="center"/>
    </xf>
    <xf numFmtId="4" fontId="15" fillId="24" borderId="47" xfId="0" applyNumberFormat="1" applyFont="1" applyFill="1" applyBorder="1" applyAlignment="1">
      <alignment horizontal="center"/>
    </xf>
    <xf numFmtId="49" fontId="8" fillId="24" borderId="55" xfId="0" applyNumberFormat="1" applyFont="1" applyFill="1" applyBorder="1" applyAlignment="1">
      <alignment wrapText="1"/>
    </xf>
    <xf numFmtId="49" fontId="15" fillId="24" borderId="31" xfId="0" applyNumberFormat="1" applyFont="1" applyFill="1" applyBorder="1" applyAlignment="1">
      <alignment horizontal="center"/>
    </xf>
    <xf numFmtId="49" fontId="15" fillId="24" borderId="24" xfId="0" applyNumberFormat="1" applyFont="1" applyFill="1" applyBorder="1" applyAlignment="1">
      <alignment horizontal="center"/>
    </xf>
    <xf numFmtId="49" fontId="15" fillId="24" borderId="13" xfId="0" applyNumberFormat="1" applyFont="1" applyFill="1" applyBorder="1" applyAlignment="1">
      <alignment horizontal="center"/>
    </xf>
    <xf numFmtId="0" fontId="8" fillId="24" borderId="56" xfId="0" applyFont="1" applyFill="1" applyBorder="1" applyAlignment="1">
      <alignment/>
    </xf>
    <xf numFmtId="0" fontId="8" fillId="24" borderId="55" xfId="0" applyFont="1" applyFill="1" applyBorder="1" applyAlignment="1">
      <alignment/>
    </xf>
    <xf numFmtId="49" fontId="15" fillId="24" borderId="10" xfId="0" applyNumberFormat="1" applyFont="1" applyFill="1" applyBorder="1" applyAlignment="1">
      <alignment horizontal="center"/>
    </xf>
    <xf numFmtId="4" fontId="1" fillId="24" borderId="33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" fontId="1" fillId="24" borderId="57" xfId="0" applyNumberFormat="1" applyFont="1" applyFill="1" applyBorder="1" applyAlignment="1">
      <alignment horizontal="center"/>
    </xf>
    <xf numFmtId="2" fontId="1" fillId="24" borderId="28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1" fillId="24" borderId="38" xfId="0" applyNumberFormat="1" applyFont="1" applyFill="1" applyBorder="1" applyAlignment="1">
      <alignment horizontal="center"/>
    </xf>
    <xf numFmtId="2" fontId="0" fillId="24" borderId="21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4" fontId="1" fillId="24" borderId="58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49" xfId="0" applyNumberFormat="1" applyFont="1" applyFill="1" applyBorder="1" applyAlignment="1">
      <alignment horizontal="center"/>
    </xf>
    <xf numFmtId="2" fontId="0" fillId="24" borderId="40" xfId="0" applyNumberForma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horizontal="center"/>
    </xf>
    <xf numFmtId="49" fontId="1" fillId="24" borderId="24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 wrapText="1"/>
    </xf>
    <xf numFmtId="2" fontId="1" fillId="24" borderId="49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wrapText="1"/>
    </xf>
    <xf numFmtId="2" fontId="1" fillId="24" borderId="16" xfId="0" applyNumberFormat="1" applyFont="1" applyFill="1" applyBorder="1" applyAlignment="1">
      <alignment horizontal="center" wrapText="1"/>
    </xf>
    <xf numFmtId="2" fontId="1" fillId="24" borderId="59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1" fillId="24" borderId="33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8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1" fillId="24" borderId="31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31" xfId="0" applyFont="1" applyFill="1" applyBorder="1" applyAlignment="1">
      <alignment wrapText="1"/>
    </xf>
    <xf numFmtId="0" fontId="1" fillId="24" borderId="24" xfId="0" applyFont="1" applyFill="1" applyBorder="1" applyAlignment="1">
      <alignment wrapText="1"/>
    </xf>
    <xf numFmtId="0" fontId="1" fillId="24" borderId="33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0" fontId="1" fillId="24" borderId="31" xfId="0" applyFont="1" applyFill="1" applyBorder="1" applyAlignment="1">
      <alignment vertical="top"/>
    </xf>
    <xf numFmtId="0" fontId="1" fillId="24" borderId="24" xfId="0" applyFont="1" applyFill="1" applyBorder="1" applyAlignment="1">
      <alignment vertical="top"/>
    </xf>
    <xf numFmtId="2" fontId="1" fillId="24" borderId="31" xfId="0" applyNumberFormat="1" applyFont="1" applyFill="1" applyBorder="1" applyAlignment="1">
      <alignment horizontal="center"/>
    </xf>
    <xf numFmtId="2" fontId="1" fillId="24" borderId="24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wrapText="1"/>
    </xf>
    <xf numFmtId="49" fontId="1" fillId="24" borderId="24" xfId="0" applyNumberFormat="1" applyFont="1" applyFill="1" applyBorder="1" applyAlignment="1">
      <alignment wrapText="1"/>
    </xf>
    <xf numFmtId="0" fontId="8" fillId="24" borderId="60" xfId="0" applyFont="1" applyFill="1" applyBorder="1" applyAlignment="1">
      <alignment/>
    </xf>
    <xf numFmtId="0" fontId="8" fillId="24" borderId="61" xfId="0" applyFont="1" applyFill="1" applyBorder="1" applyAlignment="1">
      <alignment/>
    </xf>
    <xf numFmtId="49" fontId="15" fillId="24" borderId="11" xfId="0" applyNumberFormat="1" applyFont="1" applyFill="1" applyBorder="1" applyAlignment="1">
      <alignment horizontal="left"/>
    </xf>
    <xf numFmtId="49" fontId="1" fillId="24" borderId="21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left" wrapText="1"/>
    </xf>
    <xf numFmtId="49" fontId="1" fillId="24" borderId="31" xfId="0" applyNumberFormat="1" applyFont="1" applyFill="1" applyBorder="1" applyAlignment="1">
      <alignment horizontal="center" wrapText="1"/>
    </xf>
    <xf numFmtId="49" fontId="1" fillId="24" borderId="24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49" fontId="1" fillId="24" borderId="52" xfId="0" applyNumberFormat="1" applyFont="1" applyFill="1" applyBorder="1" applyAlignment="1">
      <alignment horizontal="center" wrapText="1"/>
    </xf>
    <xf numFmtId="49" fontId="1" fillId="24" borderId="27" xfId="0" applyNumberFormat="1" applyFont="1" applyFill="1" applyBorder="1" applyAlignment="1">
      <alignment horizontal="center" wrapText="1"/>
    </xf>
    <xf numFmtId="49" fontId="1" fillId="24" borderId="53" xfId="0" applyNumberFormat="1" applyFont="1" applyFill="1" applyBorder="1" applyAlignment="1">
      <alignment horizontal="center" wrapText="1"/>
    </xf>
    <xf numFmtId="2" fontId="1" fillId="24" borderId="52" xfId="0" applyNumberFormat="1" applyFont="1" applyFill="1" applyBorder="1" applyAlignment="1">
      <alignment horizontal="center" wrapText="1"/>
    </xf>
    <xf numFmtId="2" fontId="1" fillId="24" borderId="27" xfId="0" applyNumberFormat="1" applyFont="1" applyFill="1" applyBorder="1" applyAlignment="1">
      <alignment horizontal="center" wrapText="1"/>
    </xf>
    <xf numFmtId="2" fontId="1" fillId="24" borderId="53" xfId="0" applyNumberFormat="1" applyFont="1" applyFill="1" applyBorder="1" applyAlignment="1">
      <alignment horizontal="center" wrapText="1"/>
    </xf>
    <xf numFmtId="2" fontId="1" fillId="24" borderId="31" xfId="0" applyNumberFormat="1" applyFont="1" applyFill="1" applyBorder="1" applyAlignment="1">
      <alignment horizontal="center" wrapText="1"/>
    </xf>
    <xf numFmtId="2" fontId="1" fillId="24" borderId="24" xfId="0" applyNumberFormat="1" applyFont="1" applyFill="1" applyBorder="1" applyAlignment="1">
      <alignment horizontal="center" wrapText="1"/>
    </xf>
    <xf numFmtId="2" fontId="1" fillId="24" borderId="13" xfId="0" applyNumberFormat="1" applyFont="1" applyFill="1" applyBorder="1" applyAlignment="1">
      <alignment horizontal="center" wrapText="1"/>
    </xf>
    <xf numFmtId="0" fontId="1" fillId="24" borderId="31" xfId="0" applyFont="1" applyFill="1" applyBorder="1" applyAlignment="1">
      <alignment horizontal="left"/>
    </xf>
    <xf numFmtId="0" fontId="1" fillId="24" borderId="24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4" fontId="14" fillId="24" borderId="16" xfId="0" applyNumberFormat="1" applyFont="1" applyFill="1" applyBorder="1" applyAlignment="1">
      <alignment horizontal="right"/>
    </xf>
    <xf numFmtId="49" fontId="1" fillId="24" borderId="12" xfId="0" applyNumberFormat="1" applyFont="1" applyFill="1" applyBorder="1" applyAlignment="1">
      <alignment horizontal="center"/>
    </xf>
    <xf numFmtId="49" fontId="1" fillId="24" borderId="45" xfId="0" applyNumberFormat="1" applyFont="1" applyFill="1" applyBorder="1" applyAlignment="1">
      <alignment horizontal="center"/>
    </xf>
    <xf numFmtId="49" fontId="1" fillId="24" borderId="46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0" fontId="1" fillId="24" borderId="38" xfId="0" applyFont="1" applyFill="1" applyBorder="1" applyAlignment="1">
      <alignment horizontal="left" wrapText="1"/>
    </xf>
    <xf numFmtId="0" fontId="1" fillId="24" borderId="21" xfId="0" applyFont="1" applyFill="1" applyBorder="1" applyAlignment="1">
      <alignment horizontal="left" wrapText="1"/>
    </xf>
    <xf numFmtId="0" fontId="1" fillId="24" borderId="38" xfId="0" applyFont="1" applyFill="1" applyBorder="1" applyAlignment="1">
      <alignment wrapText="1"/>
    </xf>
    <xf numFmtId="0" fontId="1" fillId="24" borderId="21" xfId="0" applyFont="1" applyFill="1" applyBorder="1" applyAlignment="1">
      <alignment wrapText="1"/>
    </xf>
    <xf numFmtId="0" fontId="0" fillId="24" borderId="40" xfId="0" applyFill="1" applyBorder="1" applyAlignment="1">
      <alignment wrapText="1"/>
    </xf>
    <xf numFmtId="49" fontId="14" fillId="24" borderId="10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vertical="center" wrapText="1"/>
    </xf>
    <xf numFmtId="49" fontId="14" fillId="24" borderId="16" xfId="0" applyNumberFormat="1" applyFont="1" applyFill="1" applyBorder="1" applyAlignment="1">
      <alignment horizontal="center"/>
    </xf>
    <xf numFmtId="4" fontId="8" fillId="24" borderId="11" xfId="0" applyNumberFormat="1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4" fontId="14" fillId="24" borderId="31" xfId="0" applyNumberFormat="1" applyFont="1" applyFill="1" applyBorder="1" applyAlignment="1">
      <alignment horizontal="center"/>
    </xf>
    <xf numFmtId="4" fontId="14" fillId="24" borderId="24" xfId="0" applyNumberFormat="1" applyFont="1" applyFill="1" applyBorder="1" applyAlignment="1">
      <alignment horizontal="center"/>
    </xf>
    <xf numFmtId="4" fontId="14" fillId="24" borderId="13" xfId="0" applyNumberFormat="1" applyFont="1" applyFill="1" applyBorder="1" applyAlignment="1">
      <alignment horizontal="center"/>
    </xf>
    <xf numFmtId="4" fontId="8" fillId="24" borderId="5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5"/>
  <sheetViews>
    <sheetView tabSelected="1" zoomScalePageLayoutView="0" workbookViewId="0" topLeftCell="A12">
      <selection activeCell="CG21" sqref="CG21:CW34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70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</row>
    <row r="2" spans="1:167" ht="15" customHeight="1">
      <c r="A2" s="209" t="s">
        <v>115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</row>
    <row r="3" spans="1:167" ht="15" customHeight="1">
      <c r="A3" s="209" t="s">
        <v>116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09" t="s">
        <v>117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10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206" t="s">
        <v>22</v>
      </c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8"/>
    </row>
    <row r="7" spans="54:167" ht="15" customHeight="1">
      <c r="BB7" s="2" t="s">
        <v>133</v>
      </c>
      <c r="BI7" s="2" t="s">
        <v>2</v>
      </c>
      <c r="BK7" s="183" t="s">
        <v>301</v>
      </c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5">
        <v>201</v>
      </c>
      <c r="CG7" s="185"/>
      <c r="CH7" s="185"/>
      <c r="CI7" s="185"/>
      <c r="CJ7" s="185"/>
      <c r="CK7" s="184">
        <v>6</v>
      </c>
      <c r="CL7" s="184"/>
      <c r="CN7" s="1" t="s">
        <v>3</v>
      </c>
      <c r="ER7" s="2" t="s">
        <v>0</v>
      </c>
      <c r="EU7" s="162" t="s">
        <v>302</v>
      </c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4"/>
    </row>
    <row r="8" spans="1:167" ht="46.5" customHeight="1">
      <c r="A8" s="165" t="s">
        <v>58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71"/>
      <c r="BD8" s="9"/>
      <c r="BE8" s="9"/>
      <c r="BF8" s="9"/>
      <c r="BG8" s="9"/>
      <c r="BH8" s="9"/>
      <c r="BI8" s="9"/>
      <c r="BJ8" s="9"/>
      <c r="BK8" s="9"/>
      <c r="BL8" s="9"/>
      <c r="BM8" s="9"/>
      <c r="BN8" s="217" t="s">
        <v>68</v>
      </c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R8" s="2" t="s">
        <v>11</v>
      </c>
      <c r="EU8" s="219" t="s">
        <v>59</v>
      </c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ht="15" customHeight="1">
      <c r="A9" s="1" t="s">
        <v>4</v>
      </c>
      <c r="V9" s="183" t="s">
        <v>69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H9" s="224" t="s">
        <v>52</v>
      </c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U9" s="162" t="s">
        <v>60</v>
      </c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4"/>
    </row>
    <row r="10" spans="1:167" ht="15" customHeight="1">
      <c r="A10" s="1" t="s">
        <v>54</v>
      </c>
      <c r="P10" s="225" t="s">
        <v>156</v>
      </c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H10" s="222" t="s">
        <v>135</v>
      </c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5"/>
      <c r="EU10" s="162" t="s">
        <v>125</v>
      </c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4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162" t="s">
        <v>48</v>
      </c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4"/>
    </row>
    <row r="12" spans="1:167" ht="15.75" customHeight="1" thickBot="1">
      <c r="A12" s="1" t="s">
        <v>5</v>
      </c>
      <c r="ER12" s="2" t="s">
        <v>6</v>
      </c>
      <c r="EU12" s="168">
        <v>383</v>
      </c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70"/>
    </row>
    <row r="13" ht="6" customHeight="1" hidden="1"/>
    <row r="14" spans="1:167" ht="14.25" customHeight="1">
      <c r="A14" s="209" t="s">
        <v>12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</row>
    <row r="15" ht="3.75" customHeight="1" thickBot="1"/>
    <row r="16" spans="1:167" ht="11.25" customHeight="1">
      <c r="A16" s="199" t="s">
        <v>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 t="s">
        <v>15</v>
      </c>
      <c r="AO16" s="200"/>
      <c r="AP16" s="200"/>
      <c r="AQ16" s="200"/>
      <c r="AR16" s="200"/>
      <c r="AS16" s="200"/>
      <c r="AT16" s="174" t="s">
        <v>49</v>
      </c>
      <c r="AU16" s="175"/>
      <c r="AV16" s="175"/>
      <c r="AW16" s="175"/>
      <c r="AX16" s="175"/>
      <c r="AY16" s="175"/>
      <c r="AZ16" s="175"/>
      <c r="BA16" s="175"/>
      <c r="BB16" s="176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174" t="s">
        <v>55</v>
      </c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6"/>
      <c r="CG16" s="214" t="s">
        <v>16</v>
      </c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6"/>
      <c r="EU16" s="200" t="s">
        <v>20</v>
      </c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3"/>
    </row>
    <row r="17" spans="1:167" ht="39.7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177"/>
      <c r="AU17" s="178"/>
      <c r="AV17" s="178"/>
      <c r="AW17" s="178"/>
      <c r="AX17" s="178"/>
      <c r="AY17" s="178"/>
      <c r="AZ17" s="178"/>
      <c r="BA17" s="178"/>
      <c r="BB17" s="179"/>
      <c r="BC17" s="10"/>
      <c r="BD17" s="10"/>
      <c r="BE17" s="10"/>
      <c r="BF17" s="10"/>
      <c r="BG17" s="10"/>
      <c r="BH17" s="10"/>
      <c r="BI17" s="10"/>
      <c r="BJ17" s="10"/>
      <c r="BK17" s="10"/>
      <c r="BL17" s="177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9"/>
      <c r="CG17" s="181" t="s">
        <v>51</v>
      </c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2"/>
      <c r="CX17" s="180" t="s">
        <v>17</v>
      </c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2"/>
      <c r="DO17" s="180" t="s">
        <v>18</v>
      </c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2"/>
      <c r="EF17" s="180" t="s">
        <v>19</v>
      </c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4"/>
    </row>
    <row r="18" spans="1:167" ht="12" thickBot="1">
      <c r="A18" s="211">
        <v>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186">
        <v>2</v>
      </c>
      <c r="AO18" s="187"/>
      <c r="AP18" s="187"/>
      <c r="AQ18" s="187"/>
      <c r="AR18" s="187"/>
      <c r="AS18" s="188"/>
      <c r="AT18" s="186">
        <v>3</v>
      </c>
      <c r="AU18" s="187"/>
      <c r="AV18" s="187"/>
      <c r="AW18" s="187"/>
      <c r="AX18" s="187"/>
      <c r="AY18" s="187"/>
      <c r="AZ18" s="187"/>
      <c r="BA18" s="187"/>
      <c r="BB18" s="188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186">
        <v>4</v>
      </c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186">
        <v>5</v>
      </c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8"/>
      <c r="CX18" s="186">
        <v>6</v>
      </c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8"/>
      <c r="DO18" s="186">
        <v>7</v>
      </c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8"/>
      <c r="EF18" s="186">
        <v>8</v>
      </c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8"/>
      <c r="EU18" s="171">
        <v>9</v>
      </c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2"/>
    </row>
    <row r="19" spans="1:167" ht="19.5" customHeight="1">
      <c r="A19" s="192" t="s">
        <v>13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7" t="s">
        <v>23</v>
      </c>
      <c r="AO19" s="198"/>
      <c r="AP19" s="198"/>
      <c r="AQ19" s="198"/>
      <c r="AR19" s="198"/>
      <c r="AS19" s="198"/>
      <c r="AT19" s="194" t="s">
        <v>47</v>
      </c>
      <c r="AU19" s="195"/>
      <c r="AV19" s="195"/>
      <c r="AW19" s="195"/>
      <c r="AX19" s="195"/>
      <c r="AY19" s="195"/>
      <c r="AZ19" s="195"/>
      <c r="BA19" s="195"/>
      <c r="BB19" s="196"/>
      <c r="BC19" s="41"/>
      <c r="BD19" s="41"/>
      <c r="BE19" s="41"/>
      <c r="BF19" s="41"/>
      <c r="BG19" s="41"/>
      <c r="BH19" s="41"/>
      <c r="BI19" s="41"/>
      <c r="BJ19" s="41"/>
      <c r="BK19" s="41">
        <f>-CG19</f>
        <v>-110523080.79</v>
      </c>
      <c r="BL19" s="189">
        <f>BL27+BL28+BL31+BL34+BL36+BL37+BL38+BL26</f>
        <v>264577700</v>
      </c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73">
        <f>SUM(CG20:CW39)</f>
        <v>110523080.79</v>
      </c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 t="s">
        <v>48</v>
      </c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 t="s">
        <v>48</v>
      </c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>
        <f>SUM(EF26:ET38)</f>
        <v>110477060.45</v>
      </c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227">
        <f>BL19-CG19</f>
        <v>154054619.20999998</v>
      </c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8"/>
    </row>
    <row r="20" spans="1:167" ht="19.5" customHeight="1" hidden="1">
      <c r="A20" s="112" t="s">
        <v>104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07"/>
      <c r="AN20" s="102" t="s">
        <v>23</v>
      </c>
      <c r="AO20" s="103"/>
      <c r="AP20" s="103"/>
      <c r="AQ20" s="103"/>
      <c r="AR20" s="103"/>
      <c r="AS20" s="103"/>
      <c r="AT20" s="100" t="s">
        <v>103</v>
      </c>
      <c r="AU20" s="101"/>
      <c r="AV20" s="101"/>
      <c r="AW20" s="101"/>
      <c r="AX20" s="101"/>
      <c r="AY20" s="101"/>
      <c r="AZ20" s="101"/>
      <c r="BA20" s="101"/>
      <c r="BB20" s="98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145">
        <v>0</v>
      </c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 t="s">
        <v>48</v>
      </c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 t="s">
        <v>48</v>
      </c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>
        <f>CG20</f>
        <v>0</v>
      </c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>
        <f aca="true" t="shared" si="0" ref="EU20:EU26">BL20-CG20</f>
        <v>0</v>
      </c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226"/>
    </row>
    <row r="21" spans="1:167" ht="38.25" customHeight="1">
      <c r="A21" s="112" t="s">
        <v>107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07"/>
      <c r="AN21" s="102" t="s">
        <v>23</v>
      </c>
      <c r="AO21" s="103"/>
      <c r="AP21" s="103"/>
      <c r="AQ21" s="103"/>
      <c r="AR21" s="103"/>
      <c r="AS21" s="103"/>
      <c r="AT21" s="100" t="s">
        <v>108</v>
      </c>
      <c r="AU21" s="101"/>
      <c r="AV21" s="101"/>
      <c r="AW21" s="101"/>
      <c r="AX21" s="101"/>
      <c r="AY21" s="101"/>
      <c r="AZ21" s="101"/>
      <c r="BA21" s="101"/>
      <c r="BB21" s="98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145">
        <v>0</v>
      </c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7"/>
      <c r="CG21" s="167">
        <v>46020.34</v>
      </c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 t="s">
        <v>48</v>
      </c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 t="s">
        <v>48</v>
      </c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>
        <f>CG21</f>
        <v>46020.34</v>
      </c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>
        <f t="shared" si="0"/>
        <v>-46020.34</v>
      </c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226"/>
    </row>
    <row r="22" spans="1:167" ht="19.5" customHeight="1" hidden="1">
      <c r="A22" s="112" t="s">
        <v>110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07"/>
      <c r="AN22" s="102" t="s">
        <v>23</v>
      </c>
      <c r="AO22" s="103"/>
      <c r="AP22" s="103"/>
      <c r="AQ22" s="103"/>
      <c r="AR22" s="103"/>
      <c r="AS22" s="103"/>
      <c r="AT22" s="100" t="s">
        <v>109</v>
      </c>
      <c r="AU22" s="101"/>
      <c r="AV22" s="101"/>
      <c r="AW22" s="101"/>
      <c r="AX22" s="101"/>
      <c r="AY22" s="101"/>
      <c r="AZ22" s="101"/>
      <c r="BA22" s="101"/>
      <c r="BB22" s="98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145">
        <v>0</v>
      </c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 t="s">
        <v>48</v>
      </c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 t="s">
        <v>48</v>
      </c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>
        <f>CG22</f>
        <v>0</v>
      </c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>
        <f t="shared" si="0"/>
        <v>0</v>
      </c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226"/>
    </row>
    <row r="23" spans="1:167" ht="19.5" customHeight="1" hidden="1">
      <c r="A23" s="108" t="s">
        <v>96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  <c r="AN23" s="102" t="s">
        <v>23</v>
      </c>
      <c r="AO23" s="103"/>
      <c r="AP23" s="103"/>
      <c r="AQ23" s="103"/>
      <c r="AR23" s="103"/>
      <c r="AS23" s="103"/>
      <c r="AT23" s="100" t="s">
        <v>97</v>
      </c>
      <c r="AU23" s="101"/>
      <c r="AV23" s="101"/>
      <c r="AW23" s="101"/>
      <c r="AX23" s="101"/>
      <c r="AY23" s="101"/>
      <c r="AZ23" s="101"/>
      <c r="BA23" s="101"/>
      <c r="BB23" s="98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145">
        <v>0</v>
      </c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 t="s">
        <v>48</v>
      </c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 t="s">
        <v>48</v>
      </c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>
        <f>SUM(CG23)</f>
        <v>0</v>
      </c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>
        <f t="shared" si="0"/>
        <v>0</v>
      </c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226"/>
    </row>
    <row r="24" spans="1:167" ht="19.5" customHeight="1" hidden="1">
      <c r="A24" s="112" t="s">
        <v>126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07"/>
      <c r="AN24" s="102" t="s">
        <v>23</v>
      </c>
      <c r="AO24" s="103"/>
      <c r="AP24" s="103"/>
      <c r="AQ24" s="103"/>
      <c r="AR24" s="103"/>
      <c r="AS24" s="103"/>
      <c r="AT24" s="100" t="s">
        <v>97</v>
      </c>
      <c r="AU24" s="101"/>
      <c r="AV24" s="101"/>
      <c r="AW24" s="101"/>
      <c r="AX24" s="101"/>
      <c r="AY24" s="101"/>
      <c r="AZ24" s="101"/>
      <c r="BA24" s="101"/>
      <c r="BB24" s="98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145">
        <v>0</v>
      </c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 t="s">
        <v>48</v>
      </c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 t="s">
        <v>48</v>
      </c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>
        <f>CG24</f>
        <v>0</v>
      </c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>
        <f>BL24-CG24</f>
        <v>0</v>
      </c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226"/>
    </row>
    <row r="25" spans="1:167" ht="19.5" customHeight="1" hidden="1">
      <c r="A25" s="108" t="s">
        <v>98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10"/>
      <c r="AN25" s="102" t="s">
        <v>23</v>
      </c>
      <c r="AO25" s="103"/>
      <c r="AP25" s="103"/>
      <c r="AQ25" s="103"/>
      <c r="AR25" s="103"/>
      <c r="AS25" s="103"/>
      <c r="AT25" s="100" t="s">
        <v>99</v>
      </c>
      <c r="AU25" s="101"/>
      <c r="AV25" s="101"/>
      <c r="AW25" s="101"/>
      <c r="AX25" s="101"/>
      <c r="AY25" s="101"/>
      <c r="AZ25" s="101"/>
      <c r="BA25" s="101"/>
      <c r="BB25" s="98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145">
        <v>0</v>
      </c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 t="s">
        <v>48</v>
      </c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 t="s">
        <v>48</v>
      </c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>
        <f>SUM(CG25)</f>
        <v>0</v>
      </c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>
        <f t="shared" si="0"/>
        <v>0</v>
      </c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226"/>
    </row>
    <row r="26" spans="1:167" ht="30" customHeight="1" hidden="1">
      <c r="A26" s="112" t="s">
        <v>110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07"/>
      <c r="AN26" s="102" t="s">
        <v>23</v>
      </c>
      <c r="AO26" s="103"/>
      <c r="AP26" s="103"/>
      <c r="AQ26" s="103"/>
      <c r="AR26" s="103"/>
      <c r="AS26" s="103"/>
      <c r="AT26" s="100" t="s">
        <v>109</v>
      </c>
      <c r="AU26" s="101"/>
      <c r="AV26" s="101"/>
      <c r="AW26" s="101"/>
      <c r="AX26" s="101"/>
      <c r="AY26" s="101"/>
      <c r="AZ26" s="101"/>
      <c r="BA26" s="101"/>
      <c r="BB26" s="98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145">
        <v>0</v>
      </c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7"/>
      <c r="CG26" s="167">
        <v>0</v>
      </c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 t="s">
        <v>48</v>
      </c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 t="s">
        <v>48</v>
      </c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>
        <f>CG26</f>
        <v>0</v>
      </c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>
        <f t="shared" si="0"/>
        <v>0</v>
      </c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226"/>
    </row>
    <row r="27" spans="1:167" ht="24" customHeight="1">
      <c r="A27" s="112" t="s">
        <v>87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07"/>
      <c r="AN27" s="102" t="s">
        <v>23</v>
      </c>
      <c r="AO27" s="103"/>
      <c r="AP27" s="103"/>
      <c r="AQ27" s="103"/>
      <c r="AR27" s="103"/>
      <c r="AS27" s="103"/>
      <c r="AT27" s="100" t="s">
        <v>61</v>
      </c>
      <c r="AU27" s="101"/>
      <c r="AV27" s="101"/>
      <c r="AW27" s="101"/>
      <c r="AX27" s="101"/>
      <c r="AY27" s="101"/>
      <c r="AZ27" s="101"/>
      <c r="BA27" s="101"/>
      <c r="BB27" s="98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145">
        <f>2050700+1226500</f>
        <v>3277200</v>
      </c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7"/>
      <c r="CG27" s="167">
        <f>1137150</f>
        <v>1137150</v>
      </c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 t="s">
        <v>48</v>
      </c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 t="s">
        <v>48</v>
      </c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>
        <f>CG27</f>
        <v>1137150</v>
      </c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>
        <f aca="true" t="shared" si="1" ref="EU27:EU36">BL27-CG27</f>
        <v>2140050</v>
      </c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226"/>
    </row>
    <row r="28" spans="1:167" ht="52.5" customHeight="1">
      <c r="A28" s="108" t="s">
        <v>127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10"/>
      <c r="AN28" s="102" t="s">
        <v>23</v>
      </c>
      <c r="AO28" s="103"/>
      <c r="AP28" s="103"/>
      <c r="AQ28" s="103"/>
      <c r="AR28" s="103"/>
      <c r="AS28" s="103"/>
      <c r="AT28" s="100" t="s">
        <v>67</v>
      </c>
      <c r="AU28" s="101"/>
      <c r="AV28" s="101"/>
      <c r="AW28" s="101"/>
      <c r="AX28" s="101"/>
      <c r="AY28" s="101"/>
      <c r="AZ28" s="101"/>
      <c r="BA28" s="101"/>
      <c r="BB28" s="98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145">
        <f>3400+244000+60000-60000</f>
        <v>247400</v>
      </c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7"/>
      <c r="CG28" s="167">
        <f>30010.45</f>
        <v>30010.45</v>
      </c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 t="s">
        <v>48</v>
      </c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 t="s">
        <v>48</v>
      </c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>
        <f>SUM(CG28)</f>
        <v>30010.45</v>
      </c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>
        <f t="shared" si="1"/>
        <v>217389.55</v>
      </c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226"/>
    </row>
    <row r="29" spans="1:167" ht="34.5" customHeight="1" hidden="1">
      <c r="A29" s="108" t="s">
        <v>105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10"/>
      <c r="AN29" s="102" t="s">
        <v>23</v>
      </c>
      <c r="AO29" s="103"/>
      <c r="AP29" s="103"/>
      <c r="AQ29" s="103"/>
      <c r="AR29" s="103"/>
      <c r="AS29" s="103"/>
      <c r="AT29" s="100" t="s">
        <v>106</v>
      </c>
      <c r="AU29" s="101"/>
      <c r="AV29" s="101"/>
      <c r="AW29" s="101"/>
      <c r="AX29" s="101"/>
      <c r="AY29" s="101"/>
      <c r="AZ29" s="101"/>
      <c r="BA29" s="101"/>
      <c r="BB29" s="98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145">
        <v>0</v>
      </c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 t="s">
        <v>48</v>
      </c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 t="s">
        <v>48</v>
      </c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>
        <f>SUM(CG29)</f>
        <v>0</v>
      </c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>
        <f t="shared" si="1"/>
        <v>0</v>
      </c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226"/>
    </row>
    <row r="30" spans="1:167" ht="39" customHeight="1" hidden="1">
      <c r="A30" s="108" t="s">
        <v>105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10"/>
      <c r="AN30" s="138" t="s">
        <v>23</v>
      </c>
      <c r="AO30" s="139"/>
      <c r="AP30" s="139"/>
      <c r="AQ30" s="139"/>
      <c r="AR30" s="139"/>
      <c r="AS30" s="139"/>
      <c r="AT30" s="100" t="s">
        <v>106</v>
      </c>
      <c r="AU30" s="101"/>
      <c r="AV30" s="101"/>
      <c r="AW30" s="101"/>
      <c r="AX30" s="101"/>
      <c r="AY30" s="101"/>
      <c r="AZ30" s="101"/>
      <c r="BA30" s="101"/>
      <c r="BB30" s="98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145">
        <v>0</v>
      </c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 t="s">
        <v>48</v>
      </c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 t="s">
        <v>48</v>
      </c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>
        <f>SUM(CG30)</f>
        <v>0</v>
      </c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>
        <f t="shared" si="1"/>
        <v>0</v>
      </c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226"/>
    </row>
    <row r="31" spans="1:167" ht="42.75" customHeight="1">
      <c r="A31" s="108" t="s">
        <v>128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10"/>
      <c r="AN31" s="102" t="s">
        <v>23</v>
      </c>
      <c r="AO31" s="103"/>
      <c r="AP31" s="103"/>
      <c r="AQ31" s="103"/>
      <c r="AR31" s="103"/>
      <c r="AS31" s="103"/>
      <c r="AT31" s="100" t="s">
        <v>86</v>
      </c>
      <c r="AU31" s="101"/>
      <c r="AV31" s="101"/>
      <c r="AW31" s="101"/>
      <c r="AX31" s="101"/>
      <c r="AY31" s="101"/>
      <c r="AZ31" s="101"/>
      <c r="BA31" s="101"/>
      <c r="BB31" s="98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145">
        <f>571000+72100+172000+32900+53900+2691500+1143600+10984300+60000</f>
        <v>15781300</v>
      </c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7"/>
      <c r="CG31" s="167">
        <f>731756+124538+45000+2606+882300+66100+630300+124600+960000+907700+51600+66000+832200+30000</f>
        <v>5454700</v>
      </c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 t="s">
        <v>48</v>
      </c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 t="s">
        <v>48</v>
      </c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>
        <f>SUM(CG31)</f>
        <v>5454700</v>
      </c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>
        <f t="shared" si="1"/>
        <v>10326600</v>
      </c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226"/>
    </row>
    <row r="32" spans="1:167" ht="19.5" customHeight="1" hidden="1">
      <c r="A32" s="112" t="s">
        <v>71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07"/>
      <c r="AN32" s="102" t="s">
        <v>23</v>
      </c>
      <c r="AO32" s="103"/>
      <c r="AP32" s="103"/>
      <c r="AQ32" s="103"/>
      <c r="AR32" s="103"/>
      <c r="AS32" s="103"/>
      <c r="AT32" s="100" t="s">
        <v>62</v>
      </c>
      <c r="AU32" s="101"/>
      <c r="AV32" s="101"/>
      <c r="AW32" s="101"/>
      <c r="AX32" s="101"/>
      <c r="AY32" s="101"/>
      <c r="AZ32" s="101"/>
      <c r="BA32" s="101"/>
      <c r="BB32" s="98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145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 t="s">
        <v>48</v>
      </c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 t="s">
        <v>48</v>
      </c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>
        <f aca="true" t="shared" si="2" ref="EF32:EF39">CG32</f>
        <v>0</v>
      </c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>
        <f t="shared" si="1"/>
        <v>0</v>
      </c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226"/>
    </row>
    <row r="33" spans="1:167" ht="19.5" customHeight="1" hidden="1">
      <c r="A33" s="142" t="s">
        <v>65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/>
      <c r="AN33" s="140" t="s">
        <v>23</v>
      </c>
      <c r="AO33" s="141"/>
      <c r="AP33" s="141"/>
      <c r="AQ33" s="141"/>
      <c r="AR33" s="141"/>
      <c r="AS33" s="141"/>
      <c r="AT33" s="104" t="s">
        <v>66</v>
      </c>
      <c r="AU33" s="105"/>
      <c r="AV33" s="105"/>
      <c r="AW33" s="105"/>
      <c r="AX33" s="105"/>
      <c r="AY33" s="105"/>
      <c r="AZ33" s="105"/>
      <c r="BA33" s="105"/>
      <c r="BB33" s="106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245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358" t="s">
        <v>48</v>
      </c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 t="s">
        <v>48</v>
      </c>
      <c r="DP33" s="358"/>
      <c r="DQ33" s="358"/>
      <c r="DR33" s="358"/>
      <c r="DS33" s="358"/>
      <c r="DT33" s="358"/>
      <c r="DU33" s="358"/>
      <c r="DV33" s="358"/>
      <c r="DW33" s="358"/>
      <c r="DX33" s="358"/>
      <c r="DY33" s="358"/>
      <c r="DZ33" s="358"/>
      <c r="EA33" s="358"/>
      <c r="EB33" s="358"/>
      <c r="EC33" s="358"/>
      <c r="ED33" s="358"/>
      <c r="EE33" s="358"/>
      <c r="EF33" s="358">
        <f t="shared" si="2"/>
        <v>0</v>
      </c>
      <c r="EG33" s="358"/>
      <c r="EH33" s="358"/>
      <c r="EI33" s="358"/>
      <c r="EJ33" s="358"/>
      <c r="EK33" s="358"/>
      <c r="EL33" s="358"/>
      <c r="EM33" s="358"/>
      <c r="EN33" s="358"/>
      <c r="EO33" s="358"/>
      <c r="EP33" s="358"/>
      <c r="EQ33" s="358"/>
      <c r="ER33" s="358"/>
      <c r="ES33" s="358"/>
      <c r="ET33" s="358"/>
      <c r="EU33" s="167">
        <f t="shared" si="1"/>
        <v>0</v>
      </c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226"/>
    </row>
    <row r="34" spans="1:167" ht="28.5" customHeight="1">
      <c r="A34" s="112" t="s">
        <v>64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07"/>
      <c r="AN34" s="102" t="s">
        <v>23</v>
      </c>
      <c r="AO34" s="103"/>
      <c r="AP34" s="103"/>
      <c r="AQ34" s="103"/>
      <c r="AR34" s="103"/>
      <c r="AS34" s="103"/>
      <c r="AT34" s="100" t="s">
        <v>63</v>
      </c>
      <c r="AU34" s="101"/>
      <c r="AV34" s="101"/>
      <c r="AW34" s="101"/>
      <c r="AX34" s="101"/>
      <c r="AY34" s="101"/>
      <c r="AZ34" s="101"/>
      <c r="BA34" s="101"/>
      <c r="BB34" s="98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145">
        <f>39431300+205840500</f>
        <v>245271800</v>
      </c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7"/>
      <c r="CG34" s="167">
        <f>3336600+16323700+19798100+2979000+18821100-1222900+1032200+4454000+448700+5057200+1350700+257000+2485000+1195000+3413500+1067200+5222900+2045200+8592000+704400+5570900+923700</f>
        <v>103855200</v>
      </c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 t="s">
        <v>48</v>
      </c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 t="s">
        <v>48</v>
      </c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>
        <f t="shared" si="2"/>
        <v>103855200</v>
      </c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>
        <f t="shared" si="1"/>
        <v>141416600</v>
      </c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226"/>
    </row>
    <row r="35" spans="1:167" ht="19.5" customHeight="1" hidden="1">
      <c r="A35" s="112" t="s">
        <v>112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07"/>
      <c r="AN35" s="151" t="s">
        <v>23</v>
      </c>
      <c r="AO35" s="101"/>
      <c r="AP35" s="101"/>
      <c r="AQ35" s="101"/>
      <c r="AR35" s="101"/>
      <c r="AS35" s="98"/>
      <c r="AT35" s="100" t="s">
        <v>111</v>
      </c>
      <c r="AU35" s="101"/>
      <c r="AV35" s="101"/>
      <c r="AW35" s="101"/>
      <c r="AX35" s="101"/>
      <c r="AY35" s="101"/>
      <c r="AZ35" s="101"/>
      <c r="BA35" s="101"/>
      <c r="BB35" s="98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145">
        <v>0</v>
      </c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 t="s">
        <v>48</v>
      </c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 t="s">
        <v>48</v>
      </c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>
        <f t="shared" si="2"/>
        <v>0</v>
      </c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>
        <f t="shared" si="1"/>
        <v>0</v>
      </c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226"/>
    </row>
    <row r="36" spans="1:167" ht="32.25" customHeight="1" hidden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07"/>
      <c r="AN36" s="102" t="s">
        <v>23</v>
      </c>
      <c r="AO36" s="103"/>
      <c r="AP36" s="103"/>
      <c r="AQ36" s="103"/>
      <c r="AR36" s="103"/>
      <c r="AS36" s="103"/>
      <c r="AT36" s="100"/>
      <c r="AU36" s="101"/>
      <c r="AV36" s="101"/>
      <c r="AW36" s="101"/>
      <c r="AX36" s="101"/>
      <c r="AY36" s="101"/>
      <c r="AZ36" s="101"/>
      <c r="BA36" s="101"/>
      <c r="BB36" s="98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145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 t="s">
        <v>48</v>
      </c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 t="s">
        <v>48</v>
      </c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>
        <f>CG36</f>
        <v>0</v>
      </c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>
        <f t="shared" si="1"/>
        <v>0</v>
      </c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226"/>
    </row>
    <row r="37" spans="1:167" ht="48.75" customHeight="1" hidden="1">
      <c r="A37" s="112" t="s">
        <v>131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07"/>
      <c r="AN37" s="102" t="s">
        <v>23</v>
      </c>
      <c r="AO37" s="103"/>
      <c r="AP37" s="103"/>
      <c r="AQ37" s="103"/>
      <c r="AR37" s="103"/>
      <c r="AS37" s="103"/>
      <c r="AT37" s="100" t="s">
        <v>132</v>
      </c>
      <c r="AU37" s="101"/>
      <c r="AV37" s="101"/>
      <c r="AW37" s="101"/>
      <c r="AX37" s="101"/>
      <c r="AY37" s="101"/>
      <c r="AZ37" s="101"/>
      <c r="BA37" s="101"/>
      <c r="BB37" s="98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145">
        <v>0</v>
      </c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7"/>
      <c r="CG37" s="167">
        <v>0</v>
      </c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 t="s">
        <v>48</v>
      </c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 t="s">
        <v>48</v>
      </c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>
        <f>CG37</f>
        <v>0</v>
      </c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>
        <f>BL37-CG37</f>
        <v>0</v>
      </c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226"/>
    </row>
    <row r="38" spans="1:167" ht="51" customHeight="1" hidden="1">
      <c r="A38" s="159" t="s">
        <v>70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151" t="s">
        <v>23</v>
      </c>
      <c r="AO38" s="101"/>
      <c r="AP38" s="101"/>
      <c r="AQ38" s="101"/>
      <c r="AR38" s="101"/>
      <c r="AS38" s="98"/>
      <c r="AT38" s="153" t="s">
        <v>84</v>
      </c>
      <c r="AU38" s="154"/>
      <c r="AV38" s="154"/>
      <c r="AW38" s="154"/>
      <c r="AX38" s="154"/>
      <c r="AY38" s="154"/>
      <c r="AZ38" s="154"/>
      <c r="BA38" s="154"/>
      <c r="BB38" s="155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49">
        <v>0</v>
      </c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1"/>
      <c r="CG38" s="248">
        <v>0</v>
      </c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 t="s">
        <v>48</v>
      </c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 t="s">
        <v>48</v>
      </c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>
        <f>CG38</f>
        <v>0</v>
      </c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167" t="s">
        <v>48</v>
      </c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226"/>
    </row>
    <row r="39" spans="1:167" ht="19.5" customHeight="1" thickBot="1">
      <c r="A39" s="97" t="s">
        <v>48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0"/>
      <c r="AN39" s="237" t="s">
        <v>23</v>
      </c>
      <c r="AO39" s="238"/>
      <c r="AP39" s="238"/>
      <c r="AQ39" s="238"/>
      <c r="AR39" s="238"/>
      <c r="AS39" s="239"/>
      <c r="AT39" s="232"/>
      <c r="AU39" s="233"/>
      <c r="AV39" s="233"/>
      <c r="AW39" s="233"/>
      <c r="AX39" s="233"/>
      <c r="AY39" s="233"/>
      <c r="AZ39" s="233"/>
      <c r="BA39" s="233"/>
      <c r="BB39" s="234"/>
      <c r="BC39" s="43"/>
      <c r="BD39" s="43"/>
      <c r="BE39" s="43"/>
      <c r="BF39" s="43"/>
      <c r="BG39" s="43"/>
      <c r="BH39" s="43"/>
      <c r="BI39" s="43"/>
      <c r="BJ39" s="43"/>
      <c r="BK39" s="44"/>
      <c r="BL39" s="252" t="s">
        <v>48</v>
      </c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4"/>
      <c r="CG39" s="229" t="s">
        <v>48</v>
      </c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 t="s">
        <v>48</v>
      </c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 t="s">
        <v>48</v>
      </c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 t="str">
        <f t="shared" si="2"/>
        <v>-</v>
      </c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 t="s">
        <v>48</v>
      </c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365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7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  <c r="FK44" s="242"/>
    </row>
    <row r="45" spans="1:167" ht="15.75" customHeight="1">
      <c r="A45" s="99" t="s">
        <v>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4"/>
      <c r="AK45" s="235" t="s">
        <v>15</v>
      </c>
      <c r="AL45" s="99"/>
      <c r="AM45" s="99"/>
      <c r="AN45" s="99"/>
      <c r="AO45" s="99"/>
      <c r="AP45" s="94"/>
      <c r="AQ45" s="235" t="s">
        <v>74</v>
      </c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4"/>
      <c r="BC45" s="67"/>
      <c r="BD45" s="235" t="s">
        <v>75</v>
      </c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4"/>
      <c r="BV45" s="235" t="s">
        <v>76</v>
      </c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4"/>
      <c r="CI45" s="359" t="s">
        <v>16</v>
      </c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1"/>
      <c r="EL45" s="359" t="s">
        <v>77</v>
      </c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</row>
    <row r="46" spans="1:167" ht="46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236"/>
      <c r="AL46" s="95"/>
      <c r="AM46" s="95"/>
      <c r="AN46" s="95"/>
      <c r="AO46" s="95"/>
      <c r="AP46" s="96"/>
      <c r="AQ46" s="236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68"/>
      <c r="BD46" s="236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6"/>
      <c r="BV46" s="236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6"/>
      <c r="CI46" s="360" t="s">
        <v>78</v>
      </c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1"/>
      <c r="CY46" s="359" t="s">
        <v>17</v>
      </c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1"/>
      <c r="DL46" s="359" t="s">
        <v>18</v>
      </c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1"/>
      <c r="DY46" s="359" t="s">
        <v>19</v>
      </c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1"/>
      <c r="EL46" s="236" t="s">
        <v>79</v>
      </c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6"/>
      <c r="EY46" s="236" t="s">
        <v>80</v>
      </c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</row>
    <row r="47" spans="1:167" ht="15.75" customHeight="1" thickBot="1">
      <c r="A47" s="230">
        <v>1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K47" s="92">
        <v>2</v>
      </c>
      <c r="AL47" s="136"/>
      <c r="AM47" s="136"/>
      <c r="AN47" s="136"/>
      <c r="AO47" s="136"/>
      <c r="AP47" s="137"/>
      <c r="AQ47" s="92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7"/>
      <c r="BC47" s="66"/>
      <c r="BD47" s="92">
        <v>4</v>
      </c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7"/>
      <c r="BV47" s="92">
        <v>5</v>
      </c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7"/>
      <c r="CI47" s="92">
        <v>6</v>
      </c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7"/>
      <c r="CY47" s="92">
        <v>7</v>
      </c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7"/>
      <c r="DL47" s="92">
        <v>8</v>
      </c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7"/>
      <c r="DY47" s="92">
        <v>9</v>
      </c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7"/>
      <c r="EL47" s="92">
        <v>10</v>
      </c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92">
        <v>11</v>
      </c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</row>
    <row r="48" spans="1:167" ht="15.75" customHeight="1">
      <c r="A48" s="262" t="s">
        <v>81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197" t="s">
        <v>82</v>
      </c>
      <c r="AL48" s="198"/>
      <c r="AM48" s="198"/>
      <c r="AN48" s="198"/>
      <c r="AO48" s="198"/>
      <c r="AP48" s="198"/>
      <c r="AQ48" s="152" t="s">
        <v>33</v>
      </c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72"/>
      <c r="BD48" s="240">
        <f>BL50+BD51+BD52+BD53+BD54+BD55+BD57+BD58+BD59+BL62+BD63+BD65+BD67+BD68+BD69+BD70+BD71+BD72+BD73+BD74+BD75+BD76+BD77+BD78+BD79+BD81+BD83+BD84+BD85+BD86+BD87+BD88+BD89+BD90+BD91+BD94+BD95+BL96+BD97+BD98+BD99+BD100+BD101+BD102+BD103+BD104+BD105+BD106+BD107+BD60+BD61+BD64+BD82+BD66+BD56+BD93+BD80+BD92</f>
        <v>375842329</v>
      </c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55">
        <f>BD48</f>
        <v>375842329</v>
      </c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7"/>
      <c r="CI48" s="240">
        <f>SUM(CI50:CX107)</f>
        <v>152912099.88000003</v>
      </c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 t="s">
        <v>48</v>
      </c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 t="s">
        <v>48</v>
      </c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>
        <f>CI48</f>
        <v>152912099.88000003</v>
      </c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55">
        <f>SUM(EL50:EX107)</f>
        <v>566808.03</v>
      </c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7"/>
      <c r="EY48" s="243">
        <f>BV48-DY48</f>
        <v>222930229.11999997</v>
      </c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4"/>
    </row>
    <row r="49" spans="1:167" ht="15.75" customHeight="1">
      <c r="A49" s="263" t="s">
        <v>14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103" t="s">
        <v>48</v>
      </c>
      <c r="AL49" s="103"/>
      <c r="AM49" s="103"/>
      <c r="AN49" s="103"/>
      <c r="AO49" s="103"/>
      <c r="AP49" s="103"/>
      <c r="AQ49" s="103" t="s">
        <v>48</v>
      </c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73"/>
      <c r="BD49" s="167" t="s">
        <v>48</v>
      </c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 t="s">
        <v>48</v>
      </c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 t="s">
        <v>48</v>
      </c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 t="s">
        <v>48</v>
      </c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 t="s">
        <v>48</v>
      </c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 t="s">
        <v>48</v>
      </c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 t="s">
        <v>48</v>
      </c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 t="s">
        <v>48</v>
      </c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</row>
    <row r="50" spans="1:174" s="13" customFormat="1" ht="15.75" customHeight="1">
      <c r="A50" s="263" t="s">
        <v>230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4" t="s">
        <v>102</v>
      </c>
      <c r="AL50" s="264"/>
      <c r="AM50" s="264"/>
      <c r="AN50" s="264"/>
      <c r="AO50" s="264"/>
      <c r="AP50" s="264"/>
      <c r="AQ50" s="91" t="s">
        <v>162</v>
      </c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74" t="s">
        <v>246</v>
      </c>
      <c r="BD50" s="49"/>
      <c r="BE50" s="49"/>
      <c r="BF50" s="49"/>
      <c r="BG50" s="49"/>
      <c r="BH50" s="49"/>
      <c r="BI50" s="49"/>
      <c r="BJ50" s="49"/>
      <c r="BK50" s="49"/>
      <c r="BL50" s="114">
        <v>28300</v>
      </c>
      <c r="BM50" s="114"/>
      <c r="BN50" s="114"/>
      <c r="BO50" s="114"/>
      <c r="BP50" s="114"/>
      <c r="BQ50" s="114"/>
      <c r="BR50" s="114"/>
      <c r="BS50" s="114"/>
      <c r="BT50" s="114"/>
      <c r="BU50" s="114"/>
      <c r="BV50" s="114">
        <f>BL50</f>
        <v>28300</v>
      </c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>
        <f>2716</f>
        <v>2716</v>
      </c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 t="s">
        <v>48</v>
      </c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 t="s">
        <v>48</v>
      </c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>
        <f>CI50</f>
        <v>2716</v>
      </c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>
        <v>0</v>
      </c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5">
        <f>BL50-DY50</f>
        <v>25584</v>
      </c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N50" s="116">
        <v>201</v>
      </c>
      <c r="FO50" s="116"/>
      <c r="FP50" s="116"/>
      <c r="FQ50" s="116"/>
      <c r="FR50" s="116"/>
    </row>
    <row r="51" spans="1:174" s="19" customFormat="1" ht="22.5" customHeight="1">
      <c r="A51" s="258" t="s">
        <v>231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156" t="s">
        <v>136</v>
      </c>
      <c r="AL51" s="157"/>
      <c r="AM51" s="157"/>
      <c r="AN51" s="157"/>
      <c r="AO51" s="157"/>
      <c r="AP51" s="158"/>
      <c r="AQ51" s="148" t="s">
        <v>163</v>
      </c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50"/>
      <c r="BC51" s="75" t="s">
        <v>247</v>
      </c>
      <c r="BD51" s="118">
        <f>32860700-190593.97+290300</f>
        <v>32960406.03</v>
      </c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20"/>
      <c r="BV51" s="118">
        <f aca="true" t="shared" si="3" ref="BV51:BV59">BD51</f>
        <v>32960406.03</v>
      </c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20"/>
      <c r="CI51" s="118">
        <f>2053775.18+2250384.38+2893474.44+3089684.13+2272385.09</f>
        <v>12559703.219999999</v>
      </c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20"/>
      <c r="CY51" s="114" t="s">
        <v>48</v>
      </c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 t="s">
        <v>48</v>
      </c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>
        <f>CI51</f>
        <v>12559703.219999999</v>
      </c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8">
        <v>0</v>
      </c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20"/>
      <c r="EY51" s="118">
        <f aca="true" t="shared" si="4" ref="EY51:EY59">BD51-DY51</f>
        <v>20400702.810000002</v>
      </c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20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258" t="s">
        <v>232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9" t="s">
        <v>212</v>
      </c>
      <c r="AL52" s="260"/>
      <c r="AM52" s="260"/>
      <c r="AN52" s="260"/>
      <c r="AO52" s="260"/>
      <c r="AP52" s="261"/>
      <c r="AQ52" s="148" t="s">
        <v>164</v>
      </c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50"/>
      <c r="BC52" s="75" t="s">
        <v>248</v>
      </c>
      <c r="BD52" s="118">
        <f>2468600-869490-19822</f>
        <v>1579288</v>
      </c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20"/>
      <c r="BV52" s="118">
        <f t="shared" si="3"/>
        <v>1579288</v>
      </c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20"/>
      <c r="CI52" s="118">
        <f>141815.72+155680.15+180332.29+131930.73+160999.59</f>
        <v>770758.48</v>
      </c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20"/>
      <c r="CY52" s="115" t="s">
        <v>48</v>
      </c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 t="s">
        <v>48</v>
      </c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4">
        <f>CI52</f>
        <v>770758.48</v>
      </c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8">
        <v>0</v>
      </c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20"/>
      <c r="EY52" s="118">
        <f t="shared" si="4"/>
        <v>808529.52</v>
      </c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20"/>
      <c r="FL52" s="13"/>
      <c r="FM52" s="18"/>
      <c r="FN52" s="18"/>
      <c r="FO52" s="18"/>
      <c r="FP52" s="18"/>
      <c r="FQ52" s="18"/>
      <c r="FR52" s="13"/>
    </row>
    <row r="53" spans="1:174" s="39" customFormat="1" ht="22.5" customHeight="1">
      <c r="A53" s="258" t="s">
        <v>231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9" t="s">
        <v>150</v>
      </c>
      <c r="AL53" s="260"/>
      <c r="AM53" s="260"/>
      <c r="AN53" s="260"/>
      <c r="AO53" s="260"/>
      <c r="AP53" s="261"/>
      <c r="AQ53" s="148" t="s">
        <v>165</v>
      </c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50"/>
      <c r="BC53" s="75" t="s">
        <v>249</v>
      </c>
      <c r="BD53" s="118">
        <v>39431300</v>
      </c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20"/>
      <c r="BV53" s="118">
        <f t="shared" si="3"/>
        <v>39431300</v>
      </c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20"/>
      <c r="CI53" s="118">
        <f>3336600+2976100+2979000+3251400+3816800</f>
        <v>16359900</v>
      </c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20"/>
      <c r="CY53" s="115" t="s">
        <v>48</v>
      </c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 t="s">
        <v>48</v>
      </c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4">
        <f aca="true" t="shared" si="5" ref="DY53:DY59">CI53</f>
        <v>16359900</v>
      </c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8">
        <v>0</v>
      </c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20"/>
      <c r="EY53" s="118">
        <f t="shared" si="4"/>
        <v>23071400</v>
      </c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20"/>
      <c r="FL53" s="13"/>
      <c r="FM53" s="18"/>
      <c r="FN53" s="18"/>
      <c r="FO53" s="18"/>
      <c r="FP53" s="18"/>
      <c r="FQ53" s="18"/>
      <c r="FR53" s="13"/>
    </row>
    <row r="54" spans="1:174" s="39" customFormat="1" ht="22.5" customHeight="1">
      <c r="A54" s="258" t="s">
        <v>231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9" t="s">
        <v>137</v>
      </c>
      <c r="AL54" s="260"/>
      <c r="AM54" s="260"/>
      <c r="AN54" s="260"/>
      <c r="AO54" s="260"/>
      <c r="AP54" s="261"/>
      <c r="AQ54" s="148" t="s">
        <v>166</v>
      </c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50"/>
      <c r="BC54" s="75" t="s">
        <v>250</v>
      </c>
      <c r="BD54" s="118">
        <v>173400</v>
      </c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20"/>
      <c r="BV54" s="118">
        <f t="shared" si="3"/>
        <v>173400</v>
      </c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20"/>
      <c r="CI54" s="118">
        <f>14450+14450+14450+14450</f>
        <v>57800</v>
      </c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20"/>
      <c r="CY54" s="115" t="s">
        <v>48</v>
      </c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 t="s">
        <v>48</v>
      </c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4">
        <f t="shared" si="5"/>
        <v>57800</v>
      </c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8">
        <v>0</v>
      </c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20"/>
      <c r="EY54" s="118">
        <f t="shared" si="4"/>
        <v>115600</v>
      </c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20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258" t="s">
        <v>232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9" t="s">
        <v>138</v>
      </c>
      <c r="AL55" s="260"/>
      <c r="AM55" s="260"/>
      <c r="AN55" s="260"/>
      <c r="AO55" s="260"/>
      <c r="AP55" s="261"/>
      <c r="AQ55" s="148" t="s">
        <v>196</v>
      </c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50"/>
      <c r="BC55" s="75" t="s">
        <v>251</v>
      </c>
      <c r="BD55" s="118">
        <v>7800</v>
      </c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20"/>
      <c r="BV55" s="118">
        <f t="shared" si="3"/>
        <v>7800</v>
      </c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20"/>
      <c r="CI55" s="118">
        <v>650</v>
      </c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20"/>
      <c r="CY55" s="115" t="s">
        <v>48</v>
      </c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 t="s">
        <v>48</v>
      </c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4">
        <f t="shared" si="5"/>
        <v>650</v>
      </c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8">
        <v>0</v>
      </c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20"/>
      <c r="EY55" s="118">
        <f t="shared" si="4"/>
        <v>7150</v>
      </c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20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258" t="s">
        <v>232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9" t="s">
        <v>139</v>
      </c>
      <c r="AL56" s="260"/>
      <c r="AM56" s="260"/>
      <c r="AN56" s="260"/>
      <c r="AO56" s="260"/>
      <c r="AP56" s="261"/>
      <c r="AQ56" s="148" t="s">
        <v>244</v>
      </c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50"/>
      <c r="BC56" s="75" t="s">
        <v>287</v>
      </c>
      <c r="BD56" s="118">
        <f>478900-32535+165500+147439-15000</f>
        <v>744304</v>
      </c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20"/>
      <c r="BV56" s="118">
        <f>BD56</f>
        <v>744304</v>
      </c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20"/>
      <c r="CI56" s="118">
        <f>262406+156683</f>
        <v>419089</v>
      </c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20"/>
      <c r="CY56" s="115" t="s">
        <v>48</v>
      </c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 t="s">
        <v>48</v>
      </c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4">
        <f>CI56</f>
        <v>419089</v>
      </c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8">
        <v>0</v>
      </c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20"/>
      <c r="EY56" s="118">
        <f>BD56-DY56</f>
        <v>325215</v>
      </c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20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258" t="s">
        <v>231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9" t="s">
        <v>213</v>
      </c>
      <c r="AL57" s="260"/>
      <c r="AM57" s="260"/>
      <c r="AN57" s="260"/>
      <c r="AO57" s="260"/>
      <c r="AP57" s="261"/>
      <c r="AQ57" s="148" t="s">
        <v>167</v>
      </c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50"/>
      <c r="BC57" s="75" t="s">
        <v>288</v>
      </c>
      <c r="BD57" s="118">
        <v>1341800</v>
      </c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20"/>
      <c r="BV57" s="118">
        <f t="shared" si="3"/>
        <v>1341800</v>
      </c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20"/>
      <c r="CI57" s="118">
        <f>114892+83852+98476+61540</f>
        <v>358760</v>
      </c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20"/>
      <c r="CY57" s="115" t="s">
        <v>48</v>
      </c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 t="s">
        <v>48</v>
      </c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4">
        <f t="shared" si="5"/>
        <v>358760</v>
      </c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8">
        <v>0</v>
      </c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20"/>
      <c r="EY57" s="118">
        <f t="shared" si="4"/>
        <v>983040</v>
      </c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20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>
      <c r="A58" s="258" t="s">
        <v>232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9" t="s">
        <v>214</v>
      </c>
      <c r="AL58" s="260"/>
      <c r="AM58" s="260"/>
      <c r="AN58" s="260"/>
      <c r="AO58" s="260"/>
      <c r="AP58" s="261"/>
      <c r="AQ58" s="148" t="s">
        <v>245</v>
      </c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75" t="s">
        <v>252</v>
      </c>
      <c r="BD58" s="118">
        <f>169200-88944</f>
        <v>80256</v>
      </c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20"/>
      <c r="BV58" s="118">
        <f t="shared" si="3"/>
        <v>80256</v>
      </c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20"/>
      <c r="CI58" s="118">
        <v>0</v>
      </c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20"/>
      <c r="CY58" s="115" t="s">
        <v>48</v>
      </c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 t="s">
        <v>48</v>
      </c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4">
        <f t="shared" si="5"/>
        <v>0</v>
      </c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8">
        <v>0</v>
      </c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20"/>
      <c r="EY58" s="118">
        <f t="shared" si="4"/>
        <v>80256</v>
      </c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20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>
      <c r="A59" s="258" t="s">
        <v>232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9" t="s">
        <v>215</v>
      </c>
      <c r="AL59" s="260"/>
      <c r="AM59" s="260"/>
      <c r="AN59" s="260"/>
      <c r="AO59" s="260"/>
      <c r="AP59" s="261"/>
      <c r="AQ59" s="148" t="s">
        <v>197</v>
      </c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50"/>
      <c r="BC59" s="75" t="s">
        <v>253</v>
      </c>
      <c r="BD59" s="118">
        <v>97400</v>
      </c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20"/>
      <c r="BV59" s="118">
        <f t="shared" si="3"/>
        <v>97400</v>
      </c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20"/>
      <c r="CI59" s="118">
        <f>53491.2</f>
        <v>53491.2</v>
      </c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20"/>
      <c r="CY59" s="115" t="s">
        <v>48</v>
      </c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 t="s">
        <v>48</v>
      </c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4">
        <f t="shared" si="5"/>
        <v>53491.2</v>
      </c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8">
        <v>0</v>
      </c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20"/>
      <c r="EY59" s="118">
        <f t="shared" si="4"/>
        <v>43908.8</v>
      </c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20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258" t="s">
        <v>232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9" t="s">
        <v>216</v>
      </c>
      <c r="AL60" s="260"/>
      <c r="AM60" s="260"/>
      <c r="AN60" s="260"/>
      <c r="AO60" s="260"/>
      <c r="AP60" s="261"/>
      <c r="AQ60" s="148" t="s">
        <v>198</v>
      </c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50"/>
      <c r="BC60" s="89" t="s">
        <v>291</v>
      </c>
      <c r="BD60" s="118">
        <f>1459117+135600+32535</f>
        <v>1627252</v>
      </c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20"/>
      <c r="BV60" s="118">
        <f>BD60</f>
        <v>1627252</v>
      </c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20"/>
      <c r="CI60" s="118">
        <f>229111+11891.2</f>
        <v>241002.2</v>
      </c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20"/>
      <c r="CY60" s="115" t="s">
        <v>48</v>
      </c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 t="s">
        <v>48</v>
      </c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4">
        <f aca="true" t="shared" si="6" ref="DY60:DY77">CI60</f>
        <v>241002.2</v>
      </c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8">
        <v>0</v>
      </c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20"/>
      <c r="EY60" s="118">
        <f>BD60-DY60</f>
        <v>1386249.8</v>
      </c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20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258" t="s">
        <v>232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9" t="s">
        <v>217</v>
      </c>
      <c r="AL61" s="260"/>
      <c r="AM61" s="260"/>
      <c r="AN61" s="260"/>
      <c r="AO61" s="260"/>
      <c r="AP61" s="261"/>
      <c r="AQ61" s="148" t="s">
        <v>199</v>
      </c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50"/>
      <c r="BC61" s="75" t="s">
        <v>254</v>
      </c>
      <c r="BD61" s="118">
        <v>190593.97</v>
      </c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20"/>
      <c r="BV61" s="118">
        <f>BD61</f>
        <v>190593.97</v>
      </c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20"/>
      <c r="CI61" s="118">
        <v>190593.97</v>
      </c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20"/>
      <c r="CY61" s="115" t="s">
        <v>48</v>
      </c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 t="s">
        <v>48</v>
      </c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4">
        <f t="shared" si="6"/>
        <v>190593.97</v>
      </c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8">
        <v>0</v>
      </c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20"/>
      <c r="EY61" s="118">
        <f>BD61-DY61</f>
        <v>0</v>
      </c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20"/>
      <c r="FL61" s="13"/>
      <c r="FM61" s="18"/>
      <c r="FN61" s="18"/>
      <c r="FO61" s="18"/>
      <c r="FP61" s="18"/>
      <c r="FQ61" s="18"/>
      <c r="FR61" s="13"/>
    </row>
    <row r="62" spans="1:173" s="16" customFormat="1" ht="21.75" customHeight="1">
      <c r="A62" s="258" t="s">
        <v>231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156" t="s">
        <v>218</v>
      </c>
      <c r="AL62" s="157"/>
      <c r="AM62" s="157"/>
      <c r="AN62" s="157"/>
      <c r="AO62" s="157"/>
      <c r="AP62" s="22"/>
      <c r="AQ62" s="148" t="s">
        <v>168</v>
      </c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50"/>
      <c r="BC62" s="76" t="s">
        <v>255</v>
      </c>
      <c r="BD62" s="49"/>
      <c r="BE62" s="49"/>
      <c r="BF62" s="49"/>
      <c r="BG62" s="49"/>
      <c r="BH62" s="49"/>
      <c r="BI62" s="49"/>
      <c r="BJ62" s="49"/>
      <c r="BK62" s="49"/>
      <c r="BL62" s="114">
        <f>36747700+19822</f>
        <v>36767522</v>
      </c>
      <c r="BM62" s="114"/>
      <c r="BN62" s="114"/>
      <c r="BO62" s="114"/>
      <c r="BP62" s="114"/>
      <c r="BQ62" s="114"/>
      <c r="BR62" s="114"/>
      <c r="BS62" s="114"/>
      <c r="BT62" s="114"/>
      <c r="BU62" s="114"/>
      <c r="BV62" s="114">
        <f>BL62</f>
        <v>36767522</v>
      </c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>
        <f>1721744.5+3019130.26+3422074.76+3490205.23+3423917.93</f>
        <v>15077072.68</v>
      </c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8" t="s">
        <v>48</v>
      </c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20"/>
      <c r="DL62" s="118" t="s">
        <v>48</v>
      </c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20"/>
      <c r="DY62" s="114">
        <f t="shared" si="6"/>
        <v>15077072.68</v>
      </c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>
        <v>0</v>
      </c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>
        <f>BV62-DY62</f>
        <v>21690449.32</v>
      </c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M62" s="21"/>
      <c r="FN62" s="21"/>
      <c r="FO62" s="21"/>
      <c r="FP62" s="21"/>
      <c r="FQ62" s="21"/>
    </row>
    <row r="63" spans="1:174" s="36" customFormat="1" ht="22.5" customHeight="1" hidden="1">
      <c r="A63" s="258" t="s">
        <v>232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156" t="s">
        <v>218</v>
      </c>
      <c r="AL63" s="157"/>
      <c r="AM63" s="157"/>
      <c r="AN63" s="157"/>
      <c r="AO63" s="157"/>
      <c r="AP63" s="158"/>
      <c r="AQ63" s="148" t="s">
        <v>200</v>
      </c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50"/>
      <c r="BC63" s="77"/>
      <c r="BD63" s="114">
        <f>922500-922500</f>
        <v>0</v>
      </c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>
        <f aca="true" t="shared" si="7" ref="BV63:BV81">BD63</f>
        <v>0</v>
      </c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>
        <v>0</v>
      </c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8" t="s">
        <v>48</v>
      </c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20"/>
      <c r="DL63" s="118" t="s">
        <v>48</v>
      </c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20"/>
      <c r="DY63" s="114">
        <f t="shared" si="6"/>
        <v>0</v>
      </c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>
        <v>0</v>
      </c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>
        <f aca="true" t="shared" si="8" ref="EY63:EY77">BD63-DY63</f>
        <v>0</v>
      </c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3"/>
      <c r="FM63" s="117"/>
      <c r="FN63" s="117"/>
      <c r="FO63" s="117"/>
      <c r="FP63" s="117"/>
      <c r="FQ63" s="117"/>
      <c r="FR63" s="13"/>
    </row>
    <row r="64" spans="1:174" s="39" customFormat="1" ht="22.5" customHeight="1">
      <c r="A64" s="258" t="s">
        <v>232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156" t="s">
        <v>119</v>
      </c>
      <c r="AL64" s="157"/>
      <c r="AM64" s="157"/>
      <c r="AN64" s="157"/>
      <c r="AO64" s="157"/>
      <c r="AP64" s="158"/>
      <c r="AQ64" s="148" t="s">
        <v>201</v>
      </c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50"/>
      <c r="BC64" s="77" t="s">
        <v>256</v>
      </c>
      <c r="BD64" s="114">
        <f>607717+124458+15000</f>
        <v>747175</v>
      </c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>
        <f t="shared" si="7"/>
        <v>747175</v>
      </c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>
        <f>258625+15000</f>
        <v>273625</v>
      </c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8" t="s">
        <v>48</v>
      </c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20"/>
      <c r="DL64" s="118" t="s">
        <v>48</v>
      </c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20"/>
      <c r="DY64" s="114">
        <f t="shared" si="6"/>
        <v>273625</v>
      </c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>
        <v>0</v>
      </c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>
        <f t="shared" si="8"/>
        <v>473550</v>
      </c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3"/>
      <c r="FM64" s="117"/>
      <c r="FN64" s="117"/>
      <c r="FO64" s="117"/>
      <c r="FP64" s="117"/>
      <c r="FQ64" s="117"/>
      <c r="FR64" s="13"/>
    </row>
    <row r="65" spans="1:173" s="13" customFormat="1" ht="22.5" customHeight="1">
      <c r="A65" s="258" t="s">
        <v>231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156" t="s">
        <v>140</v>
      </c>
      <c r="AL65" s="157"/>
      <c r="AM65" s="157"/>
      <c r="AN65" s="157"/>
      <c r="AO65" s="157"/>
      <c r="AP65" s="158"/>
      <c r="AQ65" s="148" t="s">
        <v>169</v>
      </c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50"/>
      <c r="BC65" s="78" t="s">
        <v>257</v>
      </c>
      <c r="BD65" s="114">
        <f>21793000-2027900</f>
        <v>19765100</v>
      </c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>
        <f t="shared" si="7"/>
        <v>19765100</v>
      </c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>
        <f>1664872.51+1936736.83+1844518.94+1811072.94+1848804.11</f>
        <v>9106005.329999998</v>
      </c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8" t="s">
        <v>48</v>
      </c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20"/>
      <c r="DL65" s="118" t="s">
        <v>48</v>
      </c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20"/>
      <c r="DY65" s="114">
        <f t="shared" si="6"/>
        <v>9106005.329999998</v>
      </c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>
        <v>0</v>
      </c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>
        <f t="shared" si="8"/>
        <v>10659094.670000002</v>
      </c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M65" s="117"/>
      <c r="FN65" s="117"/>
      <c r="FO65" s="117"/>
      <c r="FP65" s="117"/>
      <c r="FQ65" s="117"/>
    </row>
    <row r="66" spans="1:173" s="13" customFormat="1" ht="22.5" customHeight="1">
      <c r="A66" s="258" t="s">
        <v>231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156" t="s">
        <v>141</v>
      </c>
      <c r="AL66" s="157"/>
      <c r="AM66" s="157"/>
      <c r="AN66" s="157"/>
      <c r="AO66" s="157"/>
      <c r="AP66" s="158"/>
      <c r="AQ66" s="148" t="s">
        <v>210</v>
      </c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50"/>
      <c r="BC66" s="78" t="s">
        <v>257</v>
      </c>
      <c r="BD66" s="114">
        <v>2027900</v>
      </c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>
        <f>BD66</f>
        <v>2027900</v>
      </c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>
        <v>0</v>
      </c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8" t="s">
        <v>48</v>
      </c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20"/>
      <c r="DL66" s="118" t="s">
        <v>48</v>
      </c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20"/>
      <c r="DY66" s="114">
        <f>CI66</f>
        <v>0</v>
      </c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>
        <v>0</v>
      </c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>
        <f>BD66-DY66</f>
        <v>2027900</v>
      </c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M66" s="117"/>
      <c r="FN66" s="117"/>
      <c r="FO66" s="117"/>
      <c r="FP66" s="117"/>
      <c r="FQ66" s="117"/>
    </row>
    <row r="67" spans="1:174" s="19" customFormat="1" ht="22.5" customHeight="1" hidden="1">
      <c r="A67" s="258" t="s">
        <v>232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156" t="s">
        <v>142</v>
      </c>
      <c r="AL67" s="157"/>
      <c r="AM67" s="157"/>
      <c r="AN67" s="157"/>
      <c r="AO67" s="157"/>
      <c r="AP67" s="158"/>
      <c r="AQ67" s="148" t="s">
        <v>202</v>
      </c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50"/>
      <c r="BC67" s="80"/>
      <c r="BD67" s="114">
        <f>8000-8000</f>
        <v>0</v>
      </c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>
        <f t="shared" si="7"/>
        <v>0</v>
      </c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>
        <v>0</v>
      </c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8" t="s">
        <v>48</v>
      </c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20"/>
      <c r="DL67" s="118" t="s">
        <v>48</v>
      </c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20"/>
      <c r="DY67" s="114">
        <f t="shared" si="6"/>
        <v>0</v>
      </c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>
        <v>0</v>
      </c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>
        <f t="shared" si="8"/>
        <v>0</v>
      </c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3"/>
      <c r="FM67" s="117"/>
      <c r="FN67" s="117"/>
      <c r="FO67" s="117"/>
      <c r="FP67" s="117"/>
      <c r="FQ67" s="117"/>
      <c r="FR67" s="13"/>
    </row>
    <row r="68" spans="1:173" s="13" customFormat="1" ht="22.5" customHeight="1">
      <c r="A68" s="258" t="s">
        <v>232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156" t="s">
        <v>142</v>
      </c>
      <c r="AL68" s="157"/>
      <c r="AM68" s="157"/>
      <c r="AN68" s="157"/>
      <c r="AO68" s="157"/>
      <c r="AP68" s="158"/>
      <c r="AQ68" s="91" t="s">
        <v>203</v>
      </c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79" t="s">
        <v>258</v>
      </c>
      <c r="BD68" s="114">
        <v>149800</v>
      </c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>
        <f t="shared" si="7"/>
        <v>149800</v>
      </c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>
        <v>0</v>
      </c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8" t="s">
        <v>48</v>
      </c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20"/>
      <c r="DL68" s="118" t="s">
        <v>48</v>
      </c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20"/>
      <c r="DY68" s="114">
        <f t="shared" si="6"/>
        <v>0</v>
      </c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>
        <v>0</v>
      </c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>
        <f t="shared" si="8"/>
        <v>149800</v>
      </c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M68" s="117"/>
      <c r="FN68" s="117"/>
      <c r="FO68" s="117"/>
      <c r="FP68" s="117"/>
      <c r="FQ68" s="117"/>
    </row>
    <row r="69" spans="1:174" s="36" customFormat="1" ht="22.5" customHeight="1">
      <c r="A69" s="258" t="s">
        <v>231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156" t="s">
        <v>143</v>
      </c>
      <c r="AL69" s="157"/>
      <c r="AM69" s="157"/>
      <c r="AN69" s="157"/>
      <c r="AO69" s="157"/>
      <c r="AP69" s="158"/>
      <c r="AQ69" s="91" t="s">
        <v>170</v>
      </c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76" t="s">
        <v>259</v>
      </c>
      <c r="BD69" s="114">
        <v>205840500</v>
      </c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>
        <f t="shared" si="7"/>
        <v>205840500</v>
      </c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>
        <f>16323700+15599100+18821100+16441900+20309500</f>
        <v>87495300</v>
      </c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8" t="s">
        <v>48</v>
      </c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20"/>
      <c r="DL69" s="118" t="s">
        <v>48</v>
      </c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20"/>
      <c r="DY69" s="114">
        <f t="shared" si="6"/>
        <v>87495300</v>
      </c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>
        <v>0</v>
      </c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>
        <f t="shared" si="8"/>
        <v>118345200</v>
      </c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3"/>
      <c r="FM69" s="117"/>
      <c r="FN69" s="117"/>
      <c r="FO69" s="117"/>
      <c r="FP69" s="117"/>
      <c r="FQ69" s="117"/>
      <c r="FR69" s="13"/>
    </row>
    <row r="70" spans="1:173" s="13" customFormat="1" ht="22.5" customHeight="1">
      <c r="A70" s="258" t="s">
        <v>232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156" t="s">
        <v>144</v>
      </c>
      <c r="AL70" s="157"/>
      <c r="AM70" s="157"/>
      <c r="AN70" s="157"/>
      <c r="AO70" s="157"/>
      <c r="AP70" s="158"/>
      <c r="AQ70" s="91" t="s">
        <v>204</v>
      </c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79" t="s">
        <v>260</v>
      </c>
      <c r="BD70" s="114">
        <v>1226500</v>
      </c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>
        <f t="shared" si="7"/>
        <v>1226500</v>
      </c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>
        <f>1137150</f>
        <v>1137150</v>
      </c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8" t="s">
        <v>48</v>
      </c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20"/>
      <c r="DL70" s="118" t="s">
        <v>48</v>
      </c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20"/>
      <c r="DY70" s="114">
        <f t="shared" si="6"/>
        <v>1137150</v>
      </c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>
        <v>0</v>
      </c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>
        <f t="shared" si="8"/>
        <v>89350</v>
      </c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M70" s="117"/>
      <c r="FN70" s="117"/>
      <c r="FO70" s="117"/>
      <c r="FP70" s="117"/>
      <c r="FQ70" s="117"/>
    </row>
    <row r="71" spans="1:173" s="13" customFormat="1" ht="22.5" customHeight="1">
      <c r="A71" s="258" t="s">
        <v>232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156" t="s">
        <v>100</v>
      </c>
      <c r="AL71" s="157"/>
      <c r="AM71" s="157"/>
      <c r="AN71" s="157"/>
      <c r="AO71" s="157"/>
      <c r="AP71" s="158"/>
      <c r="AQ71" s="91" t="s">
        <v>293</v>
      </c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79" t="s">
        <v>261</v>
      </c>
      <c r="BD71" s="114">
        <v>64600</v>
      </c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>
        <f t="shared" si="7"/>
        <v>64600</v>
      </c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>
        <f>59850</f>
        <v>59850</v>
      </c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8" t="s">
        <v>48</v>
      </c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20"/>
      <c r="DL71" s="118" t="s">
        <v>48</v>
      </c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20"/>
      <c r="DY71" s="114">
        <f t="shared" si="6"/>
        <v>59850</v>
      </c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>
        <v>0</v>
      </c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>
        <f t="shared" si="8"/>
        <v>4750</v>
      </c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M71" s="117"/>
      <c r="FN71" s="117"/>
      <c r="FO71" s="117"/>
      <c r="FP71" s="117"/>
      <c r="FQ71" s="117"/>
    </row>
    <row r="72" spans="1:174" s="36" customFormat="1" ht="22.5" customHeight="1">
      <c r="A72" s="258" t="s">
        <v>231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156" t="s">
        <v>145</v>
      </c>
      <c r="AL72" s="157"/>
      <c r="AM72" s="157"/>
      <c r="AN72" s="157"/>
      <c r="AO72" s="157"/>
      <c r="AP72" s="158"/>
      <c r="AQ72" s="91" t="s">
        <v>171</v>
      </c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76" t="s">
        <v>262</v>
      </c>
      <c r="BD72" s="114">
        <f>642600+39600</f>
        <v>682200</v>
      </c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>
        <f t="shared" si="7"/>
        <v>682200</v>
      </c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>
        <f>19850+52600+53600+21150</f>
        <v>147200</v>
      </c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8" t="s">
        <v>48</v>
      </c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20"/>
      <c r="DL72" s="118" t="s">
        <v>48</v>
      </c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20"/>
      <c r="DY72" s="114">
        <f t="shared" si="6"/>
        <v>147200</v>
      </c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>
        <v>0</v>
      </c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>
        <f t="shared" si="8"/>
        <v>535000</v>
      </c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3"/>
      <c r="FM72" s="117"/>
      <c r="FN72" s="117"/>
      <c r="FO72" s="117"/>
      <c r="FP72" s="117"/>
      <c r="FQ72" s="117"/>
      <c r="FR72" s="13"/>
    </row>
    <row r="73" spans="1:174" s="36" customFormat="1" ht="22.5" customHeight="1">
      <c r="A73" s="258" t="s">
        <v>231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156" t="s">
        <v>146</v>
      </c>
      <c r="AL73" s="157"/>
      <c r="AM73" s="157"/>
      <c r="AN73" s="157"/>
      <c r="AO73" s="157"/>
      <c r="AP73" s="158"/>
      <c r="AQ73" s="91" t="s">
        <v>172</v>
      </c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78" t="s">
        <v>263</v>
      </c>
      <c r="BD73" s="114">
        <v>79200</v>
      </c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>
        <f t="shared" si="7"/>
        <v>79200</v>
      </c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>
        <f>5350+6900+6900+6900</f>
        <v>26050</v>
      </c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8" t="s">
        <v>48</v>
      </c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20"/>
      <c r="DL73" s="118" t="s">
        <v>48</v>
      </c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20"/>
      <c r="DY73" s="114">
        <f t="shared" si="6"/>
        <v>26050</v>
      </c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>
        <v>0</v>
      </c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>
        <f t="shared" si="8"/>
        <v>53150</v>
      </c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3"/>
      <c r="FM73" s="117"/>
      <c r="FN73" s="117"/>
      <c r="FO73" s="117"/>
      <c r="FP73" s="117"/>
      <c r="FQ73" s="117"/>
      <c r="FR73" s="13"/>
    </row>
    <row r="74" spans="1:174" s="39" customFormat="1" ht="22.5" customHeight="1">
      <c r="A74" s="258" t="s">
        <v>231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156" t="s">
        <v>147</v>
      </c>
      <c r="AL74" s="157"/>
      <c r="AM74" s="157"/>
      <c r="AN74" s="157"/>
      <c r="AO74" s="157"/>
      <c r="AP74" s="158"/>
      <c r="AQ74" s="91" t="s">
        <v>173</v>
      </c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76" t="s">
        <v>264</v>
      </c>
      <c r="BD74" s="114">
        <f>2637400-39600</f>
        <v>2597800</v>
      </c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>
        <f t="shared" si="7"/>
        <v>2597800</v>
      </c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>
        <f>155680+122848+185338+94120</f>
        <v>557986</v>
      </c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8" t="s">
        <v>48</v>
      </c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20"/>
      <c r="DL74" s="118" t="s">
        <v>48</v>
      </c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20"/>
      <c r="DY74" s="114">
        <f t="shared" si="6"/>
        <v>557986</v>
      </c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>
        <v>0</v>
      </c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>
        <f t="shared" si="8"/>
        <v>2039814</v>
      </c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"/>
      <c r="FM74" s="117"/>
      <c r="FN74" s="117"/>
      <c r="FO74" s="117"/>
      <c r="FP74" s="117"/>
      <c r="FQ74" s="117"/>
      <c r="FR74" s="13"/>
    </row>
    <row r="75" spans="1:174" s="40" customFormat="1" ht="22.5" customHeight="1" hidden="1">
      <c r="A75" s="258" t="s">
        <v>232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156" t="s">
        <v>149</v>
      </c>
      <c r="AL75" s="157"/>
      <c r="AM75" s="157"/>
      <c r="AN75" s="157"/>
      <c r="AO75" s="157"/>
      <c r="AP75" s="158"/>
      <c r="AQ75" s="91" t="s">
        <v>233</v>
      </c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88"/>
      <c r="BD75" s="114">
        <f>136000-136000</f>
        <v>0</v>
      </c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>
        <f t="shared" si="7"/>
        <v>0</v>
      </c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>
        <v>0</v>
      </c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8" t="s">
        <v>48</v>
      </c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20"/>
      <c r="DL75" s="118" t="s">
        <v>48</v>
      </c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20"/>
      <c r="DY75" s="114">
        <f t="shared" si="6"/>
        <v>0</v>
      </c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>
        <v>0</v>
      </c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>
        <f t="shared" si="8"/>
        <v>0</v>
      </c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"/>
      <c r="FM75" s="117"/>
      <c r="FN75" s="117"/>
      <c r="FO75" s="117"/>
      <c r="FP75" s="117"/>
      <c r="FQ75" s="117"/>
      <c r="FR75" s="13"/>
    </row>
    <row r="76" spans="1:174" s="39" customFormat="1" ht="22.5" customHeight="1">
      <c r="A76" s="258" t="s">
        <v>231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156" t="s">
        <v>148</v>
      </c>
      <c r="AL76" s="157"/>
      <c r="AM76" s="157"/>
      <c r="AN76" s="157"/>
      <c r="AO76" s="157"/>
      <c r="AP76" s="158"/>
      <c r="AQ76" s="91" t="s">
        <v>174</v>
      </c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78" t="s">
        <v>265</v>
      </c>
      <c r="BD76" s="114">
        <v>536900</v>
      </c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>
        <f t="shared" si="7"/>
        <v>536900</v>
      </c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>
        <f>28960+51059+61792+28960</f>
        <v>170771</v>
      </c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8" t="s">
        <v>48</v>
      </c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20"/>
      <c r="DL76" s="118" t="s">
        <v>48</v>
      </c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20"/>
      <c r="DY76" s="114">
        <f t="shared" si="6"/>
        <v>170771</v>
      </c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>
        <v>0</v>
      </c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>
        <f t="shared" si="8"/>
        <v>366129</v>
      </c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"/>
      <c r="FM76" s="117"/>
      <c r="FN76" s="117"/>
      <c r="FO76" s="117"/>
      <c r="FP76" s="117"/>
      <c r="FQ76" s="117"/>
      <c r="FR76" s="13"/>
    </row>
    <row r="77" spans="1:173" s="13" customFormat="1" ht="22.5" customHeight="1" hidden="1">
      <c r="A77" s="258" t="s">
        <v>232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156" t="s">
        <v>134</v>
      </c>
      <c r="AL77" s="157"/>
      <c r="AM77" s="157"/>
      <c r="AN77" s="157"/>
      <c r="AO77" s="157"/>
      <c r="AP77" s="158"/>
      <c r="AQ77" s="91" t="s">
        <v>205</v>
      </c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88"/>
      <c r="BD77" s="114">
        <f>41900-41900</f>
        <v>0</v>
      </c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>
        <f t="shared" si="7"/>
        <v>0</v>
      </c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>
        <v>0</v>
      </c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8" t="s">
        <v>48</v>
      </c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20"/>
      <c r="DL77" s="118" t="s">
        <v>48</v>
      </c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20"/>
      <c r="DY77" s="114">
        <f t="shared" si="6"/>
        <v>0</v>
      </c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>
        <v>0</v>
      </c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>
        <f t="shared" si="8"/>
        <v>0</v>
      </c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M77" s="117"/>
      <c r="FN77" s="117"/>
      <c r="FO77" s="117"/>
      <c r="FP77" s="117"/>
      <c r="FQ77" s="117"/>
    </row>
    <row r="78" spans="1:174" s="39" customFormat="1" ht="24.75" customHeight="1">
      <c r="A78" s="258" t="s">
        <v>232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156" t="s">
        <v>149</v>
      </c>
      <c r="AL78" s="157"/>
      <c r="AM78" s="157"/>
      <c r="AN78" s="157"/>
      <c r="AO78" s="157"/>
      <c r="AP78" s="158"/>
      <c r="AQ78" s="91" t="s">
        <v>206</v>
      </c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78" t="s">
        <v>299</v>
      </c>
      <c r="BD78" s="114">
        <v>358600</v>
      </c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>
        <f t="shared" si="7"/>
        <v>358600</v>
      </c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>
        <v>0</v>
      </c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8" t="s">
        <v>48</v>
      </c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20"/>
      <c r="DL78" s="118" t="s">
        <v>48</v>
      </c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20"/>
      <c r="DY78" s="114">
        <f aca="true" t="shared" si="9" ref="DY78:DY86">CI78</f>
        <v>0</v>
      </c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>
        <v>0</v>
      </c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>
        <f aca="true" t="shared" si="10" ref="EY78:EY95">BD78-DY78</f>
        <v>358600</v>
      </c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"/>
      <c r="FM78" s="117"/>
      <c r="FN78" s="117"/>
      <c r="FO78" s="117"/>
      <c r="FP78" s="117"/>
      <c r="FQ78" s="117"/>
      <c r="FR78" s="13"/>
    </row>
    <row r="79" spans="1:174" s="39" customFormat="1" ht="22.5" customHeight="1">
      <c r="A79" s="258" t="s">
        <v>231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156" t="s">
        <v>129</v>
      </c>
      <c r="AL79" s="157"/>
      <c r="AM79" s="157"/>
      <c r="AN79" s="157"/>
      <c r="AO79" s="157"/>
      <c r="AP79" s="158"/>
      <c r="AQ79" s="91" t="s">
        <v>175</v>
      </c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80" t="s">
        <v>289</v>
      </c>
      <c r="BD79" s="114">
        <v>15000</v>
      </c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>
        <f t="shared" si="7"/>
        <v>15000</v>
      </c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>
        <v>0</v>
      </c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8" t="s">
        <v>48</v>
      </c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20"/>
      <c r="DL79" s="118" t="s">
        <v>48</v>
      </c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20"/>
      <c r="DY79" s="114">
        <f t="shared" si="9"/>
        <v>0</v>
      </c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>
        <v>0</v>
      </c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>
        <f t="shared" si="10"/>
        <v>15000</v>
      </c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"/>
      <c r="FM79" s="117"/>
      <c r="FN79" s="117"/>
      <c r="FO79" s="117"/>
      <c r="FP79" s="117"/>
      <c r="FQ79" s="117"/>
      <c r="FR79" s="13"/>
    </row>
    <row r="80" spans="1:174" s="39" customFormat="1" ht="22.5" customHeight="1">
      <c r="A80" s="258" t="s">
        <v>232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156" t="s">
        <v>134</v>
      </c>
      <c r="AL80" s="157"/>
      <c r="AM80" s="157"/>
      <c r="AN80" s="157"/>
      <c r="AO80" s="157"/>
      <c r="AP80" s="158"/>
      <c r="AQ80" s="91" t="s">
        <v>296</v>
      </c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81" t="s">
        <v>266</v>
      </c>
      <c r="BD80" s="114">
        <v>52000</v>
      </c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>
        <f>BD80</f>
        <v>52000</v>
      </c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>
        <f>52000</f>
        <v>52000</v>
      </c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8" t="s">
        <v>48</v>
      </c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20"/>
      <c r="DL80" s="118" t="s">
        <v>48</v>
      </c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20"/>
      <c r="DY80" s="114">
        <f>CI80</f>
        <v>52000</v>
      </c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>
        <v>0</v>
      </c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>
        <f>BD80-DY80</f>
        <v>0</v>
      </c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"/>
      <c r="FM80" s="117"/>
      <c r="FN80" s="117"/>
      <c r="FO80" s="117"/>
      <c r="FP80" s="117"/>
      <c r="FQ80" s="117"/>
      <c r="FR80" s="13"/>
    </row>
    <row r="81" spans="1:174" s="39" customFormat="1" ht="22.5" customHeight="1">
      <c r="A81" s="258" t="s">
        <v>232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156" t="s">
        <v>161</v>
      </c>
      <c r="AL81" s="157"/>
      <c r="AM81" s="157"/>
      <c r="AN81" s="157"/>
      <c r="AO81" s="157"/>
      <c r="AP81" s="158"/>
      <c r="AQ81" s="91" t="s">
        <v>207</v>
      </c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81" t="s">
        <v>266</v>
      </c>
      <c r="BD81" s="114">
        <v>42000</v>
      </c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>
        <f t="shared" si="7"/>
        <v>42000</v>
      </c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>
        <f>22500</f>
        <v>22500</v>
      </c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8" t="s">
        <v>48</v>
      </c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20"/>
      <c r="DL81" s="118" t="s">
        <v>48</v>
      </c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20"/>
      <c r="DY81" s="114">
        <f t="shared" si="9"/>
        <v>22500</v>
      </c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>
        <v>0</v>
      </c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>
        <f t="shared" si="10"/>
        <v>19500</v>
      </c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"/>
      <c r="FM81" s="117"/>
      <c r="FN81" s="117"/>
      <c r="FO81" s="117"/>
      <c r="FP81" s="117"/>
      <c r="FQ81" s="117"/>
      <c r="FR81" s="13"/>
    </row>
    <row r="82" spans="1:174" s="39" customFormat="1" ht="22.5" customHeight="1">
      <c r="A82" s="258" t="s">
        <v>232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156" t="s">
        <v>130</v>
      </c>
      <c r="AL82" s="157"/>
      <c r="AM82" s="157"/>
      <c r="AN82" s="157"/>
      <c r="AO82" s="157"/>
      <c r="AP82" s="158"/>
      <c r="AQ82" s="91" t="s">
        <v>292</v>
      </c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81" t="s">
        <v>267</v>
      </c>
      <c r="BD82" s="114">
        <v>40000</v>
      </c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>
        <v>40000</v>
      </c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>
        <f>40000</f>
        <v>40000</v>
      </c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8" t="s">
        <v>48</v>
      </c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20"/>
      <c r="DL82" s="118" t="s">
        <v>48</v>
      </c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20"/>
      <c r="DY82" s="114">
        <f>CI82</f>
        <v>40000</v>
      </c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>
        <v>0</v>
      </c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>
        <f>BD82-DY82</f>
        <v>0</v>
      </c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"/>
      <c r="FM82" s="117"/>
      <c r="FN82" s="117"/>
      <c r="FO82" s="117"/>
      <c r="FP82" s="117"/>
      <c r="FQ82" s="117"/>
      <c r="FR82" s="13"/>
    </row>
    <row r="83" spans="1:174" s="39" customFormat="1" ht="22.5" customHeight="1">
      <c r="A83" s="258" t="s">
        <v>234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156" t="s">
        <v>120</v>
      </c>
      <c r="AL83" s="157"/>
      <c r="AM83" s="157"/>
      <c r="AN83" s="157"/>
      <c r="AO83" s="157"/>
      <c r="AP83" s="158"/>
      <c r="AQ83" s="91" t="s">
        <v>176</v>
      </c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82" t="s">
        <v>268</v>
      </c>
      <c r="BD83" s="114">
        <v>20000</v>
      </c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>
        <v>20000</v>
      </c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>
        <v>0</v>
      </c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8" t="s">
        <v>48</v>
      </c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20"/>
      <c r="DL83" s="118" t="s">
        <v>48</v>
      </c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20"/>
      <c r="DY83" s="114">
        <f t="shared" si="9"/>
        <v>0</v>
      </c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>
        <v>0</v>
      </c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>
        <f t="shared" si="10"/>
        <v>20000</v>
      </c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"/>
      <c r="FM83" s="117"/>
      <c r="FN83" s="117"/>
      <c r="FO83" s="117"/>
      <c r="FP83" s="117"/>
      <c r="FQ83" s="117"/>
      <c r="FR83" s="13"/>
    </row>
    <row r="84" spans="1:174" s="39" customFormat="1" ht="22.5" customHeight="1">
      <c r="A84" s="258" t="s">
        <v>232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156" t="s">
        <v>294</v>
      </c>
      <c r="AL84" s="157"/>
      <c r="AM84" s="157"/>
      <c r="AN84" s="157"/>
      <c r="AO84" s="157"/>
      <c r="AP84" s="158"/>
      <c r="AQ84" s="91" t="s">
        <v>208</v>
      </c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79" t="s">
        <v>269</v>
      </c>
      <c r="BD84" s="114">
        <v>2050700</v>
      </c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>
        <f>BD84</f>
        <v>2050700</v>
      </c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>
        <v>0</v>
      </c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8" t="s">
        <v>48</v>
      </c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20"/>
      <c r="DL84" s="118" t="s">
        <v>48</v>
      </c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20"/>
      <c r="DY84" s="114">
        <f t="shared" si="9"/>
        <v>0</v>
      </c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>
        <v>0</v>
      </c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>
        <f t="shared" si="10"/>
        <v>2050700</v>
      </c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"/>
      <c r="FM84" s="117"/>
      <c r="FN84" s="117"/>
      <c r="FO84" s="117"/>
      <c r="FP84" s="117"/>
      <c r="FQ84" s="117"/>
      <c r="FR84" s="13"/>
    </row>
    <row r="85" spans="1:174" s="39" customFormat="1" ht="22.5" customHeight="1">
      <c r="A85" s="258" t="s">
        <v>232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156" t="s">
        <v>121</v>
      </c>
      <c r="AL85" s="157"/>
      <c r="AM85" s="157"/>
      <c r="AN85" s="157"/>
      <c r="AO85" s="157"/>
      <c r="AP85" s="158"/>
      <c r="AQ85" s="91" t="s">
        <v>211</v>
      </c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79" t="s">
        <v>270</v>
      </c>
      <c r="BD85" s="114">
        <f>107900+32</f>
        <v>107932</v>
      </c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>
        <f>BD85</f>
        <v>107932</v>
      </c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>
        <v>0</v>
      </c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8" t="s">
        <v>48</v>
      </c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20"/>
      <c r="DL85" s="118" t="s">
        <v>48</v>
      </c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20"/>
      <c r="DY85" s="114">
        <f t="shared" si="9"/>
        <v>0</v>
      </c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>
        <v>0</v>
      </c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>
        <f t="shared" si="10"/>
        <v>107932</v>
      </c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"/>
      <c r="FM85" s="117"/>
      <c r="FN85" s="117"/>
      <c r="FO85" s="117"/>
      <c r="FP85" s="117"/>
      <c r="FQ85" s="117"/>
      <c r="FR85" s="13"/>
    </row>
    <row r="86" spans="1:173" s="13" customFormat="1" ht="18" customHeight="1">
      <c r="A86" s="263" t="s">
        <v>235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310"/>
      <c r="AK86" s="156" t="s">
        <v>219</v>
      </c>
      <c r="AL86" s="157"/>
      <c r="AM86" s="157"/>
      <c r="AN86" s="157"/>
      <c r="AO86" s="157"/>
      <c r="AP86" s="158"/>
      <c r="AQ86" s="148" t="s">
        <v>177</v>
      </c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50"/>
      <c r="BC86" s="80" t="s">
        <v>290</v>
      </c>
      <c r="BD86" s="118">
        <v>174400</v>
      </c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20"/>
      <c r="BV86" s="118">
        <f aca="true" t="shared" si="11" ref="BV86:BV95">BD86</f>
        <v>174400</v>
      </c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20"/>
      <c r="CI86" s="118">
        <f>36015.24+27503.1+8622.24</f>
        <v>72140.58</v>
      </c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20"/>
      <c r="CY86" s="118" t="s">
        <v>48</v>
      </c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20"/>
      <c r="DL86" s="118" t="s">
        <v>48</v>
      </c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20"/>
      <c r="DY86" s="118">
        <f t="shared" si="9"/>
        <v>72140.58</v>
      </c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20"/>
      <c r="EL86" s="118">
        <v>0</v>
      </c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20"/>
      <c r="EY86" s="118">
        <f t="shared" si="10"/>
        <v>102259.42</v>
      </c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20"/>
      <c r="FM86" s="117"/>
      <c r="FN86" s="117"/>
      <c r="FO86" s="117"/>
      <c r="FP86" s="117"/>
      <c r="FQ86" s="117"/>
    </row>
    <row r="87" spans="1:173" s="13" customFormat="1" ht="15.75" customHeight="1">
      <c r="A87" s="263" t="s">
        <v>237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156" t="s">
        <v>220</v>
      </c>
      <c r="AL87" s="157"/>
      <c r="AM87" s="157"/>
      <c r="AN87" s="157"/>
      <c r="AO87" s="157"/>
      <c r="AP87" s="158"/>
      <c r="AQ87" s="91" t="s">
        <v>178</v>
      </c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83" t="s">
        <v>271</v>
      </c>
      <c r="BD87" s="114">
        <v>2564500</v>
      </c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>
        <f t="shared" si="11"/>
        <v>2564500</v>
      </c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>
        <f>253618.44+166940.12+207433.39+166794.72</f>
        <v>794786.6699999999</v>
      </c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 t="s">
        <v>48</v>
      </c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 t="s">
        <v>48</v>
      </c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>
        <f aca="true" t="shared" si="12" ref="DY87:DY100">CI87</f>
        <v>794786.6699999999</v>
      </c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>
        <v>123994.85</v>
      </c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5">
        <f t="shared" si="10"/>
        <v>1769713.33</v>
      </c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M87" s="116"/>
      <c r="FN87" s="116"/>
      <c r="FO87" s="116"/>
      <c r="FP87" s="116"/>
      <c r="FQ87" s="116"/>
    </row>
    <row r="88" spans="1:173" s="13" customFormat="1" ht="15.75" customHeight="1">
      <c r="A88" s="263" t="s">
        <v>238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100" t="s">
        <v>221</v>
      </c>
      <c r="AL88" s="101"/>
      <c r="AM88" s="101"/>
      <c r="AN88" s="101"/>
      <c r="AO88" s="101"/>
      <c r="AP88" s="98"/>
      <c r="AQ88" s="91" t="s">
        <v>179</v>
      </c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83" t="s">
        <v>272</v>
      </c>
      <c r="BD88" s="114">
        <f>288600+1000</f>
        <v>289600</v>
      </c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>
        <f t="shared" si="11"/>
        <v>289600</v>
      </c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>
        <v>69897.94</v>
      </c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 t="s">
        <v>48</v>
      </c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 t="s">
        <v>48</v>
      </c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>
        <f t="shared" si="12"/>
        <v>69897.94</v>
      </c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>
        <v>12251.74</v>
      </c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5">
        <f t="shared" si="10"/>
        <v>219702.06</v>
      </c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M88" s="116"/>
      <c r="FN88" s="116"/>
      <c r="FO88" s="116"/>
      <c r="FP88" s="116"/>
      <c r="FQ88" s="116"/>
    </row>
    <row r="89" spans="1:173" s="13" customFormat="1" ht="15.75" customHeight="1">
      <c r="A89" s="263" t="s">
        <v>239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100" t="s">
        <v>222</v>
      </c>
      <c r="AL89" s="101"/>
      <c r="AM89" s="101"/>
      <c r="AN89" s="101"/>
      <c r="AO89" s="101"/>
      <c r="AP89" s="98"/>
      <c r="AQ89" s="91" t="s">
        <v>180</v>
      </c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83" t="s">
        <v>273</v>
      </c>
      <c r="BD89" s="114">
        <v>771300</v>
      </c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>
        <f t="shared" si="11"/>
        <v>771300</v>
      </c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>
        <f>54445.55+50518.58+56081.71+56889.44</f>
        <v>217935.28</v>
      </c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 t="s">
        <v>48</v>
      </c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 t="s">
        <v>48</v>
      </c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>
        <f t="shared" si="12"/>
        <v>217935.28</v>
      </c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>
        <v>54810.05</v>
      </c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5">
        <f t="shared" si="10"/>
        <v>553364.72</v>
      </c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M89" s="116"/>
      <c r="FN89" s="116"/>
      <c r="FO89" s="116"/>
      <c r="FP89" s="116"/>
      <c r="FQ89" s="116"/>
    </row>
    <row r="90" spans="1:173" s="13" customFormat="1" ht="15.75" customHeight="1">
      <c r="A90" s="263" t="s">
        <v>236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100" t="s">
        <v>223</v>
      </c>
      <c r="AL90" s="101"/>
      <c r="AM90" s="101"/>
      <c r="AN90" s="101"/>
      <c r="AO90" s="101"/>
      <c r="AP90" s="98"/>
      <c r="AQ90" s="91" t="s">
        <v>181</v>
      </c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83" t="s">
        <v>274</v>
      </c>
      <c r="BD90" s="114">
        <f>575700-1000</f>
        <v>574700</v>
      </c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>
        <f t="shared" si="11"/>
        <v>574700</v>
      </c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>
        <f>13906.34+11482.28+3500+11971.5+6959.16+5586.52+3500+6826.02+3754.77+3500+17471.5+7441.81+4319.6+8088+11971.5</f>
        <v>120279.00000000001</v>
      </c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 t="s">
        <v>48</v>
      </c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 t="s">
        <v>48</v>
      </c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>
        <f t="shared" si="12"/>
        <v>120279.00000000001</v>
      </c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>
        <v>0</v>
      </c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5">
        <f t="shared" si="10"/>
        <v>454421</v>
      </c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M90" s="116"/>
      <c r="FN90" s="116"/>
      <c r="FO90" s="116"/>
      <c r="FP90" s="116"/>
      <c r="FQ90" s="116"/>
    </row>
    <row r="91" spans="1:174" s="19" customFormat="1" ht="15.75" customHeight="1">
      <c r="A91" s="263" t="s">
        <v>240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100" t="s">
        <v>224</v>
      </c>
      <c r="AL91" s="101"/>
      <c r="AM91" s="101"/>
      <c r="AN91" s="101"/>
      <c r="AO91" s="101"/>
      <c r="AP91" s="98"/>
      <c r="AQ91" s="91" t="s">
        <v>182</v>
      </c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83" t="s">
        <v>275</v>
      </c>
      <c r="BD91" s="114">
        <f>1700-600</f>
        <v>1100</v>
      </c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>
        <f t="shared" si="11"/>
        <v>1100</v>
      </c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>
        <f>570</f>
        <v>570</v>
      </c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 t="s">
        <v>48</v>
      </c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 t="s">
        <v>48</v>
      </c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>
        <f t="shared" si="12"/>
        <v>570</v>
      </c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>
        <v>0</v>
      </c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5">
        <f t="shared" si="10"/>
        <v>530</v>
      </c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3"/>
      <c r="FM91" s="116"/>
      <c r="FN91" s="116"/>
      <c r="FO91" s="116"/>
      <c r="FP91" s="116"/>
      <c r="FQ91" s="116"/>
      <c r="FR91" s="13"/>
    </row>
    <row r="92" spans="1:174" s="19" customFormat="1" ht="15.75" customHeight="1">
      <c r="A92" s="263" t="s">
        <v>240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100" t="s">
        <v>224</v>
      </c>
      <c r="AL92" s="101"/>
      <c r="AM92" s="101"/>
      <c r="AN92" s="101"/>
      <c r="AO92" s="101"/>
      <c r="AP92" s="98"/>
      <c r="AQ92" s="91" t="s">
        <v>300</v>
      </c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83" t="s">
        <v>275</v>
      </c>
      <c r="BD92" s="114">
        <v>600</v>
      </c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>
        <f>BD92</f>
        <v>600</v>
      </c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>
        <v>600</v>
      </c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 t="s">
        <v>48</v>
      </c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 t="s">
        <v>48</v>
      </c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>
        <f>CI92</f>
        <v>600</v>
      </c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>
        <v>0</v>
      </c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5">
        <f>BD92-DY92</f>
        <v>0</v>
      </c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3"/>
      <c r="FM92" s="116"/>
      <c r="FN92" s="116"/>
      <c r="FO92" s="116"/>
      <c r="FP92" s="116"/>
      <c r="FQ92" s="116"/>
      <c r="FR92" s="13"/>
    </row>
    <row r="93" spans="1:174" s="19" customFormat="1" ht="35.25" customHeight="1">
      <c r="A93" s="258" t="s">
        <v>241</v>
      </c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100" t="s">
        <v>225</v>
      </c>
      <c r="AL93" s="101"/>
      <c r="AM93" s="101"/>
      <c r="AN93" s="101"/>
      <c r="AO93" s="101"/>
      <c r="AP93" s="98"/>
      <c r="AQ93" s="91" t="s">
        <v>295</v>
      </c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80" t="s">
        <v>276</v>
      </c>
      <c r="BD93" s="114">
        <v>450000</v>
      </c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>
        <f>BD93</f>
        <v>450000</v>
      </c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 t="s">
        <v>48</v>
      </c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 t="s">
        <v>48</v>
      </c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 t="s">
        <v>48</v>
      </c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 t="str">
        <f>CI93</f>
        <v>-</v>
      </c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>
        <v>0</v>
      </c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5" t="e">
        <f>BD93-DY93</f>
        <v>#VALUE!</v>
      </c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3"/>
      <c r="FM93" s="116"/>
      <c r="FN93" s="116"/>
      <c r="FO93" s="116"/>
      <c r="FP93" s="116"/>
      <c r="FQ93" s="116"/>
      <c r="FR93" s="13"/>
    </row>
    <row r="94" spans="1:174" s="19" customFormat="1" ht="35.25" customHeight="1">
      <c r="A94" s="258" t="s">
        <v>231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100" t="s">
        <v>226</v>
      </c>
      <c r="AL94" s="101"/>
      <c r="AM94" s="101"/>
      <c r="AN94" s="101"/>
      <c r="AO94" s="101"/>
      <c r="AP94" s="98"/>
      <c r="AQ94" s="91" t="s">
        <v>183</v>
      </c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80" t="s">
        <v>276</v>
      </c>
      <c r="BD94" s="114">
        <v>1058000</v>
      </c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>
        <f>BD94</f>
        <v>1058000</v>
      </c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>
        <f>84956+87086.59+83330+111615.72+94463.68</f>
        <v>461451.99</v>
      </c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 t="s">
        <v>48</v>
      </c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 t="s">
        <v>48</v>
      </c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>
        <f t="shared" si="12"/>
        <v>461451.99</v>
      </c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>
        <v>0</v>
      </c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5">
        <f t="shared" si="10"/>
        <v>596548.01</v>
      </c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3"/>
      <c r="FM94" s="116"/>
      <c r="FN94" s="116"/>
      <c r="FO94" s="116"/>
      <c r="FP94" s="116"/>
      <c r="FQ94" s="116"/>
      <c r="FR94" s="13"/>
    </row>
    <row r="95" spans="1:173" s="13" customFormat="1" ht="24" customHeight="1">
      <c r="A95" s="258" t="s">
        <v>243</v>
      </c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100" t="s">
        <v>227</v>
      </c>
      <c r="AL95" s="101"/>
      <c r="AM95" s="101"/>
      <c r="AN95" s="101"/>
      <c r="AO95" s="101"/>
      <c r="AP95" s="98"/>
      <c r="AQ95" s="91" t="s">
        <v>184</v>
      </c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80" t="s">
        <v>277</v>
      </c>
      <c r="BD95" s="114">
        <v>2495900</v>
      </c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>
        <f t="shared" si="11"/>
        <v>2495900</v>
      </c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>
        <f>201933.6+192382.45+225523.05+211010+190519.74</f>
        <v>1021368.8400000001</v>
      </c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 t="s">
        <v>48</v>
      </c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 t="s">
        <v>48</v>
      </c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>
        <f t="shared" si="12"/>
        <v>1021368.8400000001</v>
      </c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>
        <v>0</v>
      </c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5">
        <f t="shared" si="10"/>
        <v>1474531.16</v>
      </c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M95" s="18"/>
      <c r="FN95" s="18"/>
      <c r="FO95" s="18"/>
      <c r="FP95" s="18"/>
      <c r="FQ95" s="18"/>
    </row>
    <row r="96" spans="1:173" s="13" customFormat="1" ht="15.75" customHeight="1">
      <c r="A96" s="263" t="s">
        <v>237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100" t="s">
        <v>228</v>
      </c>
      <c r="AL96" s="101"/>
      <c r="AM96" s="101"/>
      <c r="AN96" s="101"/>
      <c r="AO96" s="101"/>
      <c r="AP96" s="98"/>
      <c r="AQ96" s="91" t="s">
        <v>185</v>
      </c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84" t="s">
        <v>278</v>
      </c>
      <c r="BD96" s="49">
        <f>39200-620</f>
        <v>38580</v>
      </c>
      <c r="BE96" s="49"/>
      <c r="BF96" s="49"/>
      <c r="BG96" s="49"/>
      <c r="BH96" s="49"/>
      <c r="BI96" s="49"/>
      <c r="BJ96" s="49"/>
      <c r="BK96" s="49"/>
      <c r="BL96" s="118">
        <v>571000</v>
      </c>
      <c r="BM96" s="119"/>
      <c r="BN96" s="119"/>
      <c r="BO96" s="119"/>
      <c r="BP96" s="119"/>
      <c r="BQ96" s="119"/>
      <c r="BR96" s="119"/>
      <c r="BS96" s="119"/>
      <c r="BT96" s="119"/>
      <c r="BU96" s="120"/>
      <c r="BV96" s="118">
        <f>BL96</f>
        <v>571000</v>
      </c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20"/>
      <c r="CI96" s="114">
        <f>61605.39+20609.3+28235.71+33421.5</f>
        <v>143871.9</v>
      </c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8" t="s">
        <v>48</v>
      </c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20"/>
      <c r="DL96" s="118" t="s">
        <v>48</v>
      </c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20"/>
      <c r="DY96" s="118">
        <f t="shared" si="12"/>
        <v>143871.9</v>
      </c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20"/>
      <c r="EL96" s="118">
        <v>48964.1</v>
      </c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20"/>
      <c r="EY96" s="362">
        <f>BV96-CI96</f>
        <v>427128.1</v>
      </c>
      <c r="EZ96" s="363"/>
      <c r="FA96" s="363"/>
      <c r="FB96" s="363"/>
      <c r="FC96" s="363"/>
      <c r="FD96" s="363"/>
      <c r="FE96" s="363"/>
      <c r="FF96" s="363"/>
      <c r="FG96" s="363"/>
      <c r="FH96" s="363"/>
      <c r="FI96" s="363"/>
      <c r="FJ96" s="363"/>
      <c r="FK96" s="364"/>
      <c r="FM96" s="18"/>
      <c r="FN96" s="18"/>
      <c r="FO96" s="18"/>
      <c r="FP96" s="18"/>
      <c r="FQ96" s="18"/>
    </row>
    <row r="97" spans="1:173" s="13" customFormat="1" ht="15.75" customHeight="1">
      <c r="A97" s="263" t="s">
        <v>238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100" t="s">
        <v>229</v>
      </c>
      <c r="AL97" s="101"/>
      <c r="AM97" s="101"/>
      <c r="AN97" s="101"/>
      <c r="AO97" s="101"/>
      <c r="AP97" s="98"/>
      <c r="AQ97" s="91" t="s">
        <v>186</v>
      </c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84" t="s">
        <v>279</v>
      </c>
      <c r="BD97" s="114">
        <f>72100</f>
        <v>72100</v>
      </c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>
        <f>BD97</f>
        <v>72100</v>
      </c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>
        <f>12251.74</f>
        <v>12251.74</v>
      </c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 t="s">
        <v>48</v>
      </c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 t="s">
        <v>48</v>
      </c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>
        <f t="shared" si="12"/>
        <v>12251.74</v>
      </c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>
        <v>11458.26</v>
      </c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5">
        <f>BD97-DY97</f>
        <v>59848.26</v>
      </c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M97" s="116"/>
      <c r="FN97" s="116"/>
      <c r="FO97" s="116"/>
      <c r="FP97" s="116"/>
      <c r="FQ97" s="116"/>
    </row>
    <row r="98" spans="1:173" s="13" customFormat="1" ht="15.75" customHeight="1">
      <c r="A98" s="263" t="s">
        <v>239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100" t="s">
        <v>122</v>
      </c>
      <c r="AL98" s="101"/>
      <c r="AM98" s="101"/>
      <c r="AN98" s="101"/>
      <c r="AO98" s="101"/>
      <c r="AP98" s="98"/>
      <c r="AQ98" s="91" t="s">
        <v>187</v>
      </c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84" t="s">
        <v>280</v>
      </c>
      <c r="BD98" s="114">
        <v>172000</v>
      </c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>
        <f>BD98</f>
        <v>172000</v>
      </c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>
        <f>9705.22+14352.78+3456.63+10223.74</f>
        <v>37738.37</v>
      </c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 t="s">
        <v>48</v>
      </c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 t="s">
        <v>48</v>
      </c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>
        <f>CI98</f>
        <v>37738.37</v>
      </c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>
        <v>18515.63</v>
      </c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5">
        <f>BD98-DY98</f>
        <v>134261.63</v>
      </c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M98" s="116"/>
      <c r="FN98" s="116"/>
      <c r="FO98" s="116"/>
      <c r="FP98" s="116"/>
      <c r="FQ98" s="116"/>
    </row>
    <row r="99" spans="1:173" s="13" customFormat="1" ht="15.75" customHeight="1">
      <c r="A99" s="263" t="s">
        <v>236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100" t="s">
        <v>123</v>
      </c>
      <c r="AL99" s="101"/>
      <c r="AM99" s="101"/>
      <c r="AN99" s="101"/>
      <c r="AO99" s="101"/>
      <c r="AP99" s="98"/>
      <c r="AQ99" s="91" t="s">
        <v>188</v>
      </c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84" t="s">
        <v>281</v>
      </c>
      <c r="BD99" s="114">
        <f>32900</f>
        <v>32900</v>
      </c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>
        <f>BD99</f>
        <v>32900</v>
      </c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>
        <v>0</v>
      </c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 t="s">
        <v>48</v>
      </c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 t="s">
        <v>48</v>
      </c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>
        <f t="shared" si="12"/>
        <v>0</v>
      </c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>
        <v>0</v>
      </c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5">
        <f>BD99-DY99</f>
        <v>32900</v>
      </c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M99" s="116"/>
      <c r="FN99" s="116"/>
      <c r="FO99" s="116"/>
      <c r="FP99" s="116"/>
      <c r="FQ99" s="116"/>
    </row>
    <row r="100" spans="1:173" s="13" customFormat="1" ht="23.25" customHeight="1">
      <c r="A100" s="258" t="s">
        <v>232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100" t="s">
        <v>124</v>
      </c>
      <c r="AL100" s="101"/>
      <c r="AM100" s="101"/>
      <c r="AN100" s="101"/>
      <c r="AO100" s="101"/>
      <c r="AP100" s="98"/>
      <c r="AQ100" s="91" t="s">
        <v>209</v>
      </c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80" t="s">
        <v>282</v>
      </c>
      <c r="BD100" s="114">
        <f>450000-450000</f>
        <v>0</v>
      </c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>
        <f>BD100</f>
        <v>0</v>
      </c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>
        <v>0</v>
      </c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 t="s">
        <v>48</v>
      </c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 t="s">
        <v>48</v>
      </c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>
        <f t="shared" si="12"/>
        <v>0</v>
      </c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>
        <v>0</v>
      </c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5">
        <f>BD100-DY100</f>
        <v>0</v>
      </c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M100" s="116"/>
      <c r="FN100" s="116"/>
      <c r="FO100" s="116"/>
      <c r="FP100" s="116"/>
      <c r="FQ100" s="116"/>
    </row>
    <row r="101" spans="1:193" s="13" customFormat="1" ht="17.25" customHeight="1">
      <c r="A101" s="309" t="s">
        <v>236</v>
      </c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156" t="s">
        <v>155</v>
      </c>
      <c r="AL101" s="157"/>
      <c r="AM101" s="157"/>
      <c r="AN101" s="157"/>
      <c r="AO101" s="157"/>
      <c r="AP101" s="158"/>
      <c r="AQ101" s="91" t="s">
        <v>189</v>
      </c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79" t="s">
        <v>283</v>
      </c>
      <c r="BD101" s="114">
        <v>3400</v>
      </c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>
        <f aca="true" t="shared" si="13" ref="BV101:BV107">BD101</f>
        <v>3400</v>
      </c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>
        <v>0</v>
      </c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 t="s">
        <v>48</v>
      </c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 t="s">
        <v>48</v>
      </c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>
        <f>CI101</f>
        <v>0</v>
      </c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>
        <v>0</v>
      </c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>
        <f aca="true" t="shared" si="14" ref="EY101:EY107">BD101-DY101</f>
        <v>3400</v>
      </c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M101" s="18"/>
      <c r="FN101" s="18"/>
      <c r="FO101" s="18"/>
      <c r="FP101" s="18"/>
      <c r="FQ101" s="18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</row>
    <row r="102" spans="1:193" s="13" customFormat="1" ht="15.75" customHeight="1">
      <c r="A102" s="263" t="s">
        <v>241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156" t="s">
        <v>151</v>
      </c>
      <c r="AL102" s="157"/>
      <c r="AM102" s="157"/>
      <c r="AN102" s="157"/>
      <c r="AO102" s="157"/>
      <c r="AP102" s="158"/>
      <c r="AQ102" s="91" t="s">
        <v>190</v>
      </c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79" t="s">
        <v>283</v>
      </c>
      <c r="BD102" s="114">
        <v>244000</v>
      </c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>
        <f t="shared" si="13"/>
        <v>244000</v>
      </c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>
        <f>30010.45</f>
        <v>30010.45</v>
      </c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8" t="s">
        <v>48</v>
      </c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20"/>
      <c r="DL102" s="114" t="s">
        <v>48</v>
      </c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2"/>
      <c r="DY102" s="118">
        <f aca="true" t="shared" si="15" ref="DY102:DY108">CI102</f>
        <v>30010.45</v>
      </c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20"/>
      <c r="EL102" s="114">
        <v>0</v>
      </c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>
        <f t="shared" si="14"/>
        <v>213989.55</v>
      </c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M102" s="18"/>
      <c r="FN102" s="18"/>
      <c r="FO102" s="18"/>
      <c r="FP102" s="18"/>
      <c r="FQ102" s="18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</row>
    <row r="103" spans="1:193" s="19" customFormat="1" ht="15.75" customHeight="1">
      <c r="A103" s="309" t="s">
        <v>236</v>
      </c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156" t="s">
        <v>152</v>
      </c>
      <c r="AL103" s="157"/>
      <c r="AM103" s="157"/>
      <c r="AN103" s="157"/>
      <c r="AO103" s="157"/>
      <c r="AP103" s="158"/>
      <c r="AQ103" s="311" t="s">
        <v>191</v>
      </c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85" t="s">
        <v>284</v>
      </c>
      <c r="BD103" s="124">
        <v>53900</v>
      </c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14">
        <f t="shared" si="13"/>
        <v>53900</v>
      </c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24">
        <v>0</v>
      </c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 t="s">
        <v>48</v>
      </c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 t="s">
        <v>48</v>
      </c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>
        <f t="shared" si="15"/>
        <v>0</v>
      </c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>
        <v>0</v>
      </c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>
        <f t="shared" si="14"/>
        <v>53900</v>
      </c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3"/>
      <c r="FM103" s="18"/>
      <c r="FN103" s="18"/>
      <c r="FO103" s="18"/>
      <c r="FP103" s="18"/>
      <c r="FQ103" s="18"/>
      <c r="FR103" s="13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</row>
    <row r="104" spans="1:193" s="19" customFormat="1" ht="15.75" customHeight="1">
      <c r="A104" s="263" t="s">
        <v>241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156" t="s">
        <v>153</v>
      </c>
      <c r="AL104" s="157"/>
      <c r="AM104" s="157"/>
      <c r="AN104" s="157"/>
      <c r="AO104" s="157"/>
      <c r="AP104" s="158"/>
      <c r="AQ104" s="311" t="s">
        <v>192</v>
      </c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85" t="s">
        <v>284</v>
      </c>
      <c r="BD104" s="124">
        <v>2691500</v>
      </c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14">
        <f t="shared" si="13"/>
        <v>2691500</v>
      </c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24">
        <f>707748.52+35145</f>
        <v>742893.52</v>
      </c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 t="s">
        <v>48</v>
      </c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 t="s">
        <v>48</v>
      </c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>
        <f t="shared" si="15"/>
        <v>742893.52</v>
      </c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>
        <v>217106.48</v>
      </c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>
        <f t="shared" si="14"/>
        <v>1948606.48</v>
      </c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4"/>
      <c r="FL104" s="13"/>
      <c r="FM104" s="18"/>
      <c r="FN104" s="18"/>
      <c r="FO104" s="18"/>
      <c r="FP104" s="18"/>
      <c r="FQ104" s="18"/>
      <c r="FR104" s="13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</row>
    <row r="105" spans="1:193" s="13" customFormat="1" ht="15.75" customHeight="1">
      <c r="A105" s="263" t="s">
        <v>241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156" t="s">
        <v>154</v>
      </c>
      <c r="AL105" s="157"/>
      <c r="AM105" s="157"/>
      <c r="AN105" s="157"/>
      <c r="AO105" s="157"/>
      <c r="AP105" s="158"/>
      <c r="AQ105" s="311" t="s">
        <v>193</v>
      </c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86" t="s">
        <v>285</v>
      </c>
      <c r="BD105" s="114">
        <v>60000</v>
      </c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>
        <f>BD105</f>
        <v>60000</v>
      </c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>
        <v>30000</v>
      </c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8" t="s">
        <v>48</v>
      </c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20"/>
      <c r="DL105" s="114" t="s">
        <v>48</v>
      </c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2"/>
      <c r="DY105" s="118">
        <f>CI105</f>
        <v>30000</v>
      </c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20"/>
      <c r="EL105" s="114">
        <v>0</v>
      </c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>
        <f>BD105-DY105</f>
        <v>30000</v>
      </c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M105" s="18"/>
      <c r="FN105" s="18"/>
      <c r="FO105" s="18"/>
      <c r="FP105" s="18"/>
      <c r="FQ105" s="18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</row>
    <row r="106" spans="1:193" s="13" customFormat="1" ht="15.75" customHeight="1">
      <c r="A106" s="309" t="s">
        <v>242</v>
      </c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156" t="s">
        <v>297</v>
      </c>
      <c r="AL106" s="157"/>
      <c r="AM106" s="157"/>
      <c r="AN106" s="157"/>
      <c r="AO106" s="157"/>
      <c r="AP106" s="158"/>
      <c r="AQ106" s="311" t="s">
        <v>194</v>
      </c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87" t="s">
        <v>286</v>
      </c>
      <c r="BD106" s="114">
        <v>1143600</v>
      </c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>
        <f t="shared" si="13"/>
        <v>1143600</v>
      </c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>
        <f>124537.13+124537.13+124537.13+124537.13</f>
        <v>498148.52</v>
      </c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8" t="s">
        <v>48</v>
      </c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20"/>
      <c r="DL106" s="114" t="s">
        <v>48</v>
      </c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2"/>
      <c r="DY106" s="118">
        <f t="shared" si="15"/>
        <v>498148.52</v>
      </c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20"/>
      <c r="EL106" s="114">
        <v>79675.92</v>
      </c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>
        <f t="shared" si="14"/>
        <v>645451.48</v>
      </c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M106" s="18"/>
      <c r="FN106" s="18"/>
      <c r="FO106" s="18"/>
      <c r="FP106" s="18"/>
      <c r="FQ106" s="18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</row>
    <row r="107" spans="1:193" s="13" customFormat="1" ht="15.75" customHeight="1">
      <c r="A107" s="263" t="s">
        <v>241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355" t="s">
        <v>298</v>
      </c>
      <c r="AL107" s="355"/>
      <c r="AM107" s="355"/>
      <c r="AN107" s="355"/>
      <c r="AO107" s="355"/>
      <c r="AP107" s="355"/>
      <c r="AQ107" s="311" t="s">
        <v>195</v>
      </c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87" t="s">
        <v>286</v>
      </c>
      <c r="BD107" s="114">
        <v>10984300</v>
      </c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>
        <f t="shared" si="13"/>
        <v>10984300</v>
      </c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>
        <f>690627+716144+671249+737893+662268</f>
        <v>3478181</v>
      </c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8" t="s">
        <v>48</v>
      </c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20"/>
      <c r="DL107" s="114" t="s">
        <v>48</v>
      </c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2"/>
      <c r="DY107" s="118">
        <f t="shared" si="15"/>
        <v>3478181</v>
      </c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20"/>
      <c r="EL107" s="114">
        <v>31</v>
      </c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>
        <f t="shared" si="14"/>
        <v>7506119</v>
      </c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M107" s="18"/>
      <c r="FN107" s="18"/>
      <c r="FO107" s="18"/>
      <c r="FP107" s="18"/>
      <c r="FQ107" s="18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</row>
    <row r="108" spans="1:174" ht="25.5" customHeight="1" thickBot="1">
      <c r="A108" s="356" t="s">
        <v>83</v>
      </c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22" t="s">
        <v>113</v>
      </c>
      <c r="AL108" s="322"/>
      <c r="AM108" s="322"/>
      <c r="AN108" s="322"/>
      <c r="AO108" s="322"/>
      <c r="AP108" s="322"/>
      <c r="AQ108" s="357" t="s">
        <v>33</v>
      </c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65"/>
      <c r="BD108" s="345" t="s">
        <v>33</v>
      </c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123" t="s">
        <v>33</v>
      </c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>
        <f>CG19-CI48</f>
        <v>-42389019.09000002</v>
      </c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 t="s">
        <v>48</v>
      </c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 t="s">
        <v>48</v>
      </c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>
        <f t="shared" si="15"/>
        <v>-42389019.09000002</v>
      </c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 t="s">
        <v>33</v>
      </c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 t="s">
        <v>33</v>
      </c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3"/>
      <c r="FM108" s="13"/>
      <c r="FN108" s="13"/>
      <c r="FO108" s="13"/>
      <c r="FP108" s="13"/>
      <c r="FQ108" s="13"/>
      <c r="FR108" s="13"/>
    </row>
    <row r="109" spans="1:174" ht="25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7"/>
      <c r="AL109" s="37"/>
      <c r="AM109" s="37"/>
      <c r="AN109" s="37"/>
      <c r="AO109" s="37"/>
      <c r="AP109" s="37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13"/>
      <c r="FM109" s="13"/>
      <c r="FN109" s="13"/>
      <c r="FO109" s="13"/>
      <c r="FP109" s="13"/>
      <c r="FQ109" s="13"/>
      <c r="FR109" s="13"/>
    </row>
    <row r="110" spans="1:174" ht="18" customHeight="1">
      <c r="A110" s="242" t="s">
        <v>31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  <c r="CQ110" s="242"/>
      <c r="CR110" s="242"/>
      <c r="CS110" s="242"/>
      <c r="CT110" s="242"/>
      <c r="CU110" s="242"/>
      <c r="CV110" s="242"/>
      <c r="CW110" s="242"/>
      <c r="CX110" s="242"/>
      <c r="CY110" s="242"/>
      <c r="CZ110" s="242"/>
      <c r="DA110" s="242"/>
      <c r="DB110" s="242"/>
      <c r="DC110" s="242"/>
      <c r="DD110" s="242"/>
      <c r="DE110" s="242"/>
      <c r="DF110" s="242"/>
      <c r="DG110" s="242"/>
      <c r="DH110" s="242"/>
      <c r="DI110" s="242"/>
      <c r="DJ110" s="242"/>
      <c r="DK110" s="242"/>
      <c r="DL110" s="242"/>
      <c r="DM110" s="242"/>
      <c r="DN110" s="242"/>
      <c r="DO110" s="242"/>
      <c r="DP110" s="242"/>
      <c r="DQ110" s="242"/>
      <c r="DR110" s="242"/>
      <c r="DS110" s="242"/>
      <c r="DT110" s="242"/>
      <c r="DU110" s="242"/>
      <c r="DV110" s="242"/>
      <c r="DW110" s="242"/>
      <c r="DX110" s="242"/>
      <c r="DY110" s="242"/>
      <c r="DZ110" s="242"/>
      <c r="EA110" s="242"/>
      <c r="EB110" s="242"/>
      <c r="EC110" s="242"/>
      <c r="ED110" s="242"/>
      <c r="EE110" s="242"/>
      <c r="EF110" s="242"/>
      <c r="EG110" s="242"/>
      <c r="EH110" s="242"/>
      <c r="EI110" s="242"/>
      <c r="EJ110" s="242"/>
      <c r="EK110" s="242"/>
      <c r="EL110" s="242"/>
      <c r="EM110" s="242"/>
      <c r="EN110" s="242"/>
      <c r="EO110" s="242"/>
      <c r="EP110" s="242"/>
      <c r="EQ110" s="242"/>
      <c r="ER110" s="242"/>
      <c r="ES110" s="242"/>
      <c r="ET110" s="242"/>
      <c r="EU110" s="242"/>
      <c r="EV110" s="242"/>
      <c r="EW110" s="242"/>
      <c r="EX110" s="242"/>
      <c r="EY110" s="242"/>
      <c r="EZ110" s="242"/>
      <c r="FA110" s="242"/>
      <c r="FB110" s="242"/>
      <c r="FC110" s="242"/>
      <c r="FD110" s="242"/>
      <c r="FE110" s="242"/>
      <c r="FF110" s="242"/>
      <c r="FG110" s="242"/>
      <c r="FH110" s="242"/>
      <c r="FI110" s="242"/>
      <c r="FJ110" s="242"/>
      <c r="FK110" s="242"/>
      <c r="FL110" s="13"/>
      <c r="FM110" s="13"/>
      <c r="FN110" s="13"/>
      <c r="FO110" s="13"/>
      <c r="FP110" s="13"/>
      <c r="FQ110" s="13"/>
      <c r="FR110" s="13"/>
    </row>
    <row r="111" spans="1:174" ht="11.25" customHeight="1">
      <c r="A111" s="316" t="s">
        <v>7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8"/>
      <c r="AP111" s="316" t="s">
        <v>15</v>
      </c>
      <c r="AQ111" s="317"/>
      <c r="AR111" s="317"/>
      <c r="AS111" s="317"/>
      <c r="AT111" s="317"/>
      <c r="AU111" s="318"/>
      <c r="AV111" s="316" t="s">
        <v>53</v>
      </c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8"/>
      <c r="BM111" s="316" t="s">
        <v>56</v>
      </c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8"/>
      <c r="CG111" s="134" t="s">
        <v>16</v>
      </c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11"/>
      <c r="EU111" s="133" t="s">
        <v>20</v>
      </c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"/>
      <c r="FM111" s="13"/>
      <c r="FN111" s="13"/>
      <c r="FO111" s="13"/>
      <c r="FP111" s="13"/>
      <c r="FQ111" s="13"/>
      <c r="FR111" s="13"/>
    </row>
    <row r="112" spans="1:174" ht="69.75" customHeight="1">
      <c r="A112" s="319"/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1"/>
      <c r="AP112" s="319"/>
      <c r="AQ112" s="320"/>
      <c r="AR112" s="320"/>
      <c r="AS112" s="320"/>
      <c r="AT112" s="320"/>
      <c r="AU112" s="321"/>
      <c r="AV112" s="319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1"/>
      <c r="BM112" s="319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1"/>
      <c r="CG112" s="135" t="s">
        <v>57</v>
      </c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11"/>
      <c r="CX112" s="134" t="s">
        <v>17</v>
      </c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11"/>
      <c r="DO112" s="134" t="s">
        <v>18</v>
      </c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11"/>
      <c r="EF112" s="134" t="s">
        <v>19</v>
      </c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11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"/>
      <c r="FM112" s="13"/>
      <c r="FN112" s="13"/>
      <c r="FO112" s="13"/>
      <c r="FP112" s="13"/>
      <c r="FQ112" s="13"/>
      <c r="FR112" s="13"/>
    </row>
    <row r="113" spans="1:174" ht="12" thickBot="1">
      <c r="A113" s="92">
        <v>1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7"/>
      <c r="AP113" s="92">
        <v>2</v>
      </c>
      <c r="AQ113" s="136"/>
      <c r="AR113" s="136"/>
      <c r="AS113" s="136"/>
      <c r="AT113" s="136"/>
      <c r="AU113" s="137"/>
      <c r="AV113" s="92">
        <v>3</v>
      </c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7"/>
      <c r="BM113" s="92">
        <v>4</v>
      </c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7"/>
      <c r="CG113" s="92">
        <v>5</v>
      </c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7"/>
      <c r="CX113" s="92">
        <v>6</v>
      </c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7"/>
      <c r="DO113" s="92">
        <v>7</v>
      </c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7"/>
      <c r="EF113" s="92">
        <v>8</v>
      </c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7"/>
      <c r="EU113" s="131">
        <v>9</v>
      </c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"/>
      <c r="FM113" s="13"/>
      <c r="FN113" s="13"/>
      <c r="FO113" s="13"/>
      <c r="FP113" s="13"/>
      <c r="FQ113" s="13"/>
      <c r="FR113" s="13"/>
    </row>
    <row r="114" spans="1:174" ht="23.25" customHeight="1">
      <c r="A114" s="298" t="s">
        <v>21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50" t="s">
        <v>24</v>
      </c>
      <c r="AQ114" s="347" t="s">
        <v>24</v>
      </c>
      <c r="AR114" s="348"/>
      <c r="AS114" s="348"/>
      <c r="AT114" s="348"/>
      <c r="AU114" s="349"/>
      <c r="AV114" s="346" t="s">
        <v>33</v>
      </c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7"/>
      <c r="BG114" s="348"/>
      <c r="BH114" s="348"/>
      <c r="BI114" s="348"/>
      <c r="BJ114" s="348"/>
      <c r="BK114" s="348"/>
      <c r="BL114" s="349"/>
      <c r="BM114" s="130">
        <f>BM125</f>
        <v>111264629</v>
      </c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>
        <f>SUM(CG128)</f>
        <v>42389019.09000002</v>
      </c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 t="s">
        <v>48</v>
      </c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 t="s">
        <v>48</v>
      </c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>
        <f>SUM(CG114)</f>
        <v>42389019.09000002</v>
      </c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>
        <f>BM114-EF114</f>
        <v>68875609.90999998</v>
      </c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2"/>
      <c r="FL114" s="13"/>
      <c r="FM114" s="13"/>
      <c r="FN114" s="13"/>
      <c r="FO114" s="13"/>
      <c r="FP114" s="13"/>
      <c r="FQ114" s="13"/>
      <c r="FR114" s="13"/>
    </row>
    <row r="115" spans="1:174" ht="12.75" customHeight="1">
      <c r="A115" s="300" t="s">
        <v>14</v>
      </c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51"/>
      <c r="AQ115" s="291"/>
      <c r="AR115" s="292"/>
      <c r="AS115" s="292"/>
      <c r="AT115" s="292"/>
      <c r="AU115" s="292"/>
      <c r="AV115" s="291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128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8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8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8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265"/>
      <c r="EG115" s="266"/>
      <c r="EH115" s="266"/>
      <c r="EI115" s="266"/>
      <c r="EJ115" s="266"/>
      <c r="EK115" s="266"/>
      <c r="EL115" s="266"/>
      <c r="EM115" s="266"/>
      <c r="EN115" s="266"/>
      <c r="EO115" s="266"/>
      <c r="EP115" s="266"/>
      <c r="EQ115" s="266"/>
      <c r="ER115" s="266"/>
      <c r="ES115" s="266"/>
      <c r="ET115" s="266"/>
      <c r="EU115" s="265"/>
      <c r="EV115" s="266"/>
      <c r="EW115" s="266"/>
      <c r="EX115" s="266"/>
      <c r="EY115" s="266"/>
      <c r="EZ115" s="266"/>
      <c r="FA115" s="266"/>
      <c r="FB115" s="266"/>
      <c r="FC115" s="266"/>
      <c r="FD115" s="266"/>
      <c r="FE115" s="266"/>
      <c r="FF115" s="266"/>
      <c r="FG115" s="266"/>
      <c r="FH115" s="266"/>
      <c r="FI115" s="266"/>
      <c r="FJ115" s="266"/>
      <c r="FK115" s="267"/>
      <c r="FL115" s="13"/>
      <c r="FM115" s="13"/>
      <c r="FN115" s="13"/>
      <c r="FO115" s="13"/>
      <c r="FP115" s="13"/>
      <c r="FQ115" s="13"/>
      <c r="FR115" s="13"/>
    </row>
    <row r="116" spans="1:174" ht="24" customHeight="1">
      <c r="A116" s="350" t="s">
        <v>26</v>
      </c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51" t="s">
        <v>25</v>
      </c>
      <c r="AQ116" s="293" t="s">
        <v>25</v>
      </c>
      <c r="AR116" s="312"/>
      <c r="AS116" s="312"/>
      <c r="AT116" s="312"/>
      <c r="AU116" s="313"/>
      <c r="AV116" s="293" t="s">
        <v>33</v>
      </c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5"/>
      <c r="BM116" s="273">
        <f>BM125</f>
        <v>111264629</v>
      </c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>
        <f>CG114</f>
        <v>42389019.09000002</v>
      </c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3"/>
      <c r="CV116" s="273"/>
      <c r="CW116" s="273"/>
      <c r="CX116" s="127" t="s">
        <v>48</v>
      </c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 t="s">
        <v>48</v>
      </c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273">
        <f>EF114</f>
        <v>42389019.09000002</v>
      </c>
      <c r="EG116" s="273"/>
      <c r="EH116" s="273"/>
      <c r="EI116" s="273"/>
      <c r="EJ116" s="273"/>
      <c r="EK116" s="273"/>
      <c r="EL116" s="273"/>
      <c r="EM116" s="273"/>
      <c r="EN116" s="273"/>
      <c r="EO116" s="273"/>
      <c r="EP116" s="273"/>
      <c r="EQ116" s="273"/>
      <c r="ER116" s="273"/>
      <c r="ES116" s="273"/>
      <c r="ET116" s="273"/>
      <c r="EU116" s="273">
        <f>EU114</f>
        <v>68875609.90999998</v>
      </c>
      <c r="EV116" s="273"/>
      <c r="EW116" s="273"/>
      <c r="EX116" s="273"/>
      <c r="EY116" s="273"/>
      <c r="EZ116" s="273"/>
      <c r="FA116" s="273"/>
      <c r="FB116" s="273"/>
      <c r="FC116" s="273"/>
      <c r="FD116" s="273"/>
      <c r="FE116" s="273"/>
      <c r="FF116" s="273"/>
      <c r="FG116" s="273"/>
      <c r="FH116" s="273"/>
      <c r="FI116" s="273"/>
      <c r="FJ116" s="273"/>
      <c r="FK116" s="274"/>
      <c r="FL116" s="13"/>
      <c r="FM116" s="13"/>
      <c r="FN116" s="13"/>
      <c r="FO116" s="13"/>
      <c r="FP116" s="13"/>
      <c r="FQ116" s="13"/>
      <c r="FR116" s="13"/>
    </row>
    <row r="117" spans="1:167" ht="12.75" customHeight="1">
      <c r="A117" s="300" t="s">
        <v>27</v>
      </c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301"/>
      <c r="AP117" s="46"/>
      <c r="AQ117" s="314"/>
      <c r="AR117" s="315"/>
      <c r="AS117" s="315"/>
      <c r="AT117" s="315"/>
      <c r="AU117" s="315"/>
      <c r="AV117" s="314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125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5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5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5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5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5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268"/>
    </row>
    <row r="118" spans="1:167" ht="4.5" customHeight="1">
      <c r="A118" s="352" t="s">
        <v>48</v>
      </c>
      <c r="B118" s="353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4"/>
      <c r="AP118" s="52"/>
      <c r="AQ118" s="293" t="s">
        <v>25</v>
      </c>
      <c r="AR118" s="312"/>
      <c r="AS118" s="312"/>
      <c r="AT118" s="312"/>
      <c r="AU118" s="313"/>
      <c r="AV118" s="293" t="s">
        <v>48</v>
      </c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5"/>
      <c r="BM118" s="270" t="s">
        <v>48</v>
      </c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2"/>
      <c r="CG118" s="270" t="s">
        <v>48</v>
      </c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2"/>
      <c r="CX118" s="270" t="s">
        <v>48</v>
      </c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2"/>
      <c r="DO118" s="270" t="s">
        <v>48</v>
      </c>
      <c r="DP118" s="271"/>
      <c r="DQ118" s="271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2"/>
      <c r="EF118" s="270" t="s">
        <v>48</v>
      </c>
      <c r="EG118" s="271"/>
      <c r="EH118" s="271"/>
      <c r="EI118" s="271"/>
      <c r="EJ118" s="271"/>
      <c r="EK118" s="271"/>
      <c r="EL118" s="271"/>
      <c r="EM118" s="271"/>
      <c r="EN118" s="271"/>
      <c r="EO118" s="271"/>
      <c r="EP118" s="271"/>
      <c r="EQ118" s="271"/>
      <c r="ER118" s="271"/>
      <c r="ES118" s="271"/>
      <c r="ET118" s="272"/>
      <c r="EU118" s="270" t="s">
        <v>48</v>
      </c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1"/>
      <c r="FJ118" s="271"/>
      <c r="FK118" s="277"/>
    </row>
    <row r="119" spans="1:167" ht="4.5" customHeight="1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296"/>
      <c r="AP119" s="138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279"/>
      <c r="BG119" s="280"/>
      <c r="BH119" s="280"/>
      <c r="BI119" s="280"/>
      <c r="BJ119" s="280"/>
      <c r="BK119" s="280"/>
      <c r="BL119" s="281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69"/>
      <c r="CW119" s="269"/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69"/>
      <c r="EW119" s="269"/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276"/>
    </row>
    <row r="120" spans="1:167" ht="4.5" customHeight="1">
      <c r="A120" s="302" t="s">
        <v>48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51"/>
      <c r="AQ120" s="279" t="s">
        <v>48</v>
      </c>
      <c r="AR120" s="280"/>
      <c r="AS120" s="280"/>
      <c r="AT120" s="280"/>
      <c r="AU120" s="281"/>
      <c r="AV120" s="139" t="s">
        <v>48</v>
      </c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275" t="s">
        <v>48</v>
      </c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 t="s">
        <v>48</v>
      </c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 t="s">
        <v>48</v>
      </c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 t="s">
        <v>48</v>
      </c>
      <c r="DP120" s="275"/>
      <c r="DQ120" s="275"/>
      <c r="DR120" s="275"/>
      <c r="DS120" s="275"/>
      <c r="DT120" s="275"/>
      <c r="DU120" s="275"/>
      <c r="DV120" s="275"/>
      <c r="DW120" s="275"/>
      <c r="DX120" s="275"/>
      <c r="DY120" s="275"/>
      <c r="DZ120" s="275"/>
      <c r="EA120" s="275"/>
      <c r="EB120" s="275"/>
      <c r="EC120" s="275"/>
      <c r="ED120" s="275"/>
      <c r="EE120" s="275"/>
      <c r="EF120" s="275" t="s">
        <v>48</v>
      </c>
      <c r="EG120" s="275"/>
      <c r="EH120" s="275"/>
      <c r="EI120" s="275"/>
      <c r="EJ120" s="275"/>
      <c r="EK120" s="275"/>
      <c r="EL120" s="275"/>
      <c r="EM120" s="275"/>
      <c r="EN120" s="275"/>
      <c r="EO120" s="275"/>
      <c r="EP120" s="275"/>
      <c r="EQ120" s="275"/>
      <c r="ER120" s="275"/>
      <c r="ES120" s="275"/>
      <c r="ET120" s="275"/>
      <c r="EU120" s="275" t="s">
        <v>48</v>
      </c>
      <c r="EV120" s="275"/>
      <c r="EW120" s="275"/>
      <c r="EX120" s="275"/>
      <c r="EY120" s="275"/>
      <c r="EZ120" s="275"/>
      <c r="FA120" s="275"/>
      <c r="FB120" s="275"/>
      <c r="FC120" s="275"/>
      <c r="FD120" s="275"/>
      <c r="FE120" s="275"/>
      <c r="FF120" s="275"/>
      <c r="FG120" s="275"/>
      <c r="FH120" s="275"/>
      <c r="FI120" s="275"/>
      <c r="FJ120" s="275"/>
      <c r="FK120" s="278"/>
    </row>
    <row r="121" spans="1:167" ht="4.5" customHeight="1">
      <c r="A121" s="302" t="s">
        <v>48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51"/>
      <c r="AQ121" s="279" t="s">
        <v>48</v>
      </c>
      <c r="AR121" s="280"/>
      <c r="AS121" s="280"/>
      <c r="AT121" s="280"/>
      <c r="AU121" s="281"/>
      <c r="AV121" s="139" t="s">
        <v>48</v>
      </c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275" t="s">
        <v>48</v>
      </c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 t="s">
        <v>48</v>
      </c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 t="s">
        <v>48</v>
      </c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  <c r="DK121" s="275"/>
      <c r="DL121" s="275"/>
      <c r="DM121" s="275"/>
      <c r="DN121" s="275"/>
      <c r="DO121" s="275" t="s">
        <v>48</v>
      </c>
      <c r="DP121" s="275"/>
      <c r="DQ121" s="275"/>
      <c r="DR121" s="275"/>
      <c r="DS121" s="275"/>
      <c r="DT121" s="275"/>
      <c r="DU121" s="275"/>
      <c r="DV121" s="275"/>
      <c r="DW121" s="275"/>
      <c r="DX121" s="275"/>
      <c r="DY121" s="275"/>
      <c r="DZ121" s="275"/>
      <c r="EA121" s="275"/>
      <c r="EB121" s="275"/>
      <c r="EC121" s="275"/>
      <c r="ED121" s="275"/>
      <c r="EE121" s="275"/>
      <c r="EF121" s="275" t="s">
        <v>48</v>
      </c>
      <c r="EG121" s="275"/>
      <c r="EH121" s="275"/>
      <c r="EI121" s="275"/>
      <c r="EJ121" s="275"/>
      <c r="EK121" s="275"/>
      <c r="EL121" s="275"/>
      <c r="EM121" s="275"/>
      <c r="EN121" s="275"/>
      <c r="EO121" s="275"/>
      <c r="EP121" s="275"/>
      <c r="EQ121" s="275"/>
      <c r="ER121" s="275"/>
      <c r="ES121" s="275"/>
      <c r="ET121" s="275"/>
      <c r="EU121" s="275" t="s">
        <v>48</v>
      </c>
      <c r="EV121" s="275"/>
      <c r="EW121" s="275"/>
      <c r="EX121" s="275"/>
      <c r="EY121" s="275"/>
      <c r="EZ121" s="275"/>
      <c r="FA121" s="275"/>
      <c r="FB121" s="275"/>
      <c r="FC121" s="275"/>
      <c r="FD121" s="275"/>
      <c r="FE121" s="275"/>
      <c r="FF121" s="275"/>
      <c r="FG121" s="275"/>
      <c r="FH121" s="275"/>
      <c r="FI121" s="275"/>
      <c r="FJ121" s="275"/>
      <c r="FK121" s="278"/>
    </row>
    <row r="122" spans="1:167" ht="4.5" customHeight="1">
      <c r="A122" s="302" t="s">
        <v>48</v>
      </c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51"/>
      <c r="AQ122" s="279" t="s">
        <v>48</v>
      </c>
      <c r="AR122" s="280"/>
      <c r="AS122" s="280"/>
      <c r="AT122" s="280"/>
      <c r="AU122" s="281"/>
      <c r="AV122" s="139" t="s">
        <v>48</v>
      </c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275" t="s">
        <v>48</v>
      </c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 t="s">
        <v>48</v>
      </c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 t="s">
        <v>48</v>
      </c>
      <c r="CY122" s="275"/>
      <c r="CZ122" s="275"/>
      <c r="DA122" s="275"/>
      <c r="DB122" s="275"/>
      <c r="DC122" s="275"/>
      <c r="DD122" s="275"/>
      <c r="DE122" s="275"/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 t="s">
        <v>48</v>
      </c>
      <c r="DP122" s="275"/>
      <c r="DQ122" s="275"/>
      <c r="DR122" s="275"/>
      <c r="DS122" s="275"/>
      <c r="DT122" s="275"/>
      <c r="DU122" s="275"/>
      <c r="DV122" s="275"/>
      <c r="DW122" s="275"/>
      <c r="DX122" s="275"/>
      <c r="DY122" s="275"/>
      <c r="DZ122" s="275"/>
      <c r="EA122" s="275"/>
      <c r="EB122" s="275"/>
      <c r="EC122" s="275"/>
      <c r="ED122" s="275"/>
      <c r="EE122" s="275"/>
      <c r="EF122" s="275" t="s">
        <v>48</v>
      </c>
      <c r="EG122" s="275"/>
      <c r="EH122" s="275"/>
      <c r="EI122" s="275"/>
      <c r="EJ122" s="275"/>
      <c r="EK122" s="275"/>
      <c r="EL122" s="275"/>
      <c r="EM122" s="275"/>
      <c r="EN122" s="275"/>
      <c r="EO122" s="275"/>
      <c r="EP122" s="275"/>
      <c r="EQ122" s="275"/>
      <c r="ER122" s="275"/>
      <c r="ES122" s="275"/>
      <c r="ET122" s="275"/>
      <c r="EU122" s="275" t="s">
        <v>48</v>
      </c>
      <c r="EV122" s="275"/>
      <c r="EW122" s="275"/>
      <c r="EX122" s="275"/>
      <c r="EY122" s="275"/>
      <c r="EZ122" s="275"/>
      <c r="FA122" s="275"/>
      <c r="FB122" s="275"/>
      <c r="FC122" s="275"/>
      <c r="FD122" s="275"/>
      <c r="FE122" s="275"/>
      <c r="FF122" s="275"/>
      <c r="FG122" s="275"/>
      <c r="FH122" s="275"/>
      <c r="FI122" s="275"/>
      <c r="FJ122" s="275"/>
      <c r="FK122" s="278"/>
    </row>
    <row r="123" spans="1:167" ht="16.5" customHeight="1">
      <c r="A123" s="296" t="s">
        <v>157</v>
      </c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7"/>
      <c r="AL123" s="297"/>
      <c r="AM123" s="297"/>
      <c r="AN123" s="297"/>
      <c r="AO123" s="297"/>
      <c r="AP123" s="51" t="s">
        <v>28</v>
      </c>
      <c r="AQ123" s="279" t="s">
        <v>28</v>
      </c>
      <c r="AR123" s="280"/>
      <c r="AS123" s="280"/>
      <c r="AT123" s="280"/>
      <c r="AU123" s="281"/>
      <c r="AV123" s="139" t="s">
        <v>33</v>
      </c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279"/>
      <c r="BG123" s="280"/>
      <c r="BH123" s="280"/>
      <c r="BI123" s="280"/>
      <c r="BJ123" s="280"/>
      <c r="BK123" s="280"/>
      <c r="BL123" s="281"/>
      <c r="BM123" s="275" t="s">
        <v>48</v>
      </c>
      <c r="BN123" s="275"/>
      <c r="BO123" s="275"/>
      <c r="BP123" s="275"/>
      <c r="BQ123" s="275"/>
      <c r="BR123" s="275"/>
      <c r="BS123" s="275"/>
      <c r="BT123" s="275"/>
      <c r="BU123" s="275"/>
      <c r="BV123" s="275"/>
      <c r="BW123" s="275"/>
      <c r="BX123" s="275"/>
      <c r="BY123" s="275"/>
      <c r="BZ123" s="275"/>
      <c r="CA123" s="275"/>
      <c r="CB123" s="275"/>
      <c r="CC123" s="275"/>
      <c r="CD123" s="275"/>
      <c r="CE123" s="275"/>
      <c r="CF123" s="275"/>
      <c r="CG123" s="275" t="s">
        <v>48</v>
      </c>
      <c r="CH123" s="275"/>
      <c r="CI123" s="275"/>
      <c r="CJ123" s="275"/>
      <c r="CK123" s="275"/>
      <c r="CL123" s="275"/>
      <c r="CM123" s="275"/>
      <c r="CN123" s="275"/>
      <c r="CO123" s="275"/>
      <c r="CP123" s="275"/>
      <c r="CQ123" s="275"/>
      <c r="CR123" s="275"/>
      <c r="CS123" s="275"/>
      <c r="CT123" s="275"/>
      <c r="CU123" s="275"/>
      <c r="CV123" s="275"/>
      <c r="CW123" s="275"/>
      <c r="CX123" s="275" t="s">
        <v>48</v>
      </c>
      <c r="CY123" s="275"/>
      <c r="CZ123" s="275"/>
      <c r="DA123" s="275"/>
      <c r="DB123" s="275"/>
      <c r="DC123" s="275"/>
      <c r="DD123" s="275"/>
      <c r="DE123" s="275"/>
      <c r="DF123" s="275"/>
      <c r="DG123" s="275"/>
      <c r="DH123" s="275"/>
      <c r="DI123" s="275"/>
      <c r="DJ123" s="275"/>
      <c r="DK123" s="275"/>
      <c r="DL123" s="275"/>
      <c r="DM123" s="275"/>
      <c r="DN123" s="275"/>
      <c r="DO123" s="275" t="s">
        <v>48</v>
      </c>
      <c r="DP123" s="275"/>
      <c r="DQ123" s="275"/>
      <c r="DR123" s="275"/>
      <c r="DS123" s="275"/>
      <c r="DT123" s="275"/>
      <c r="DU123" s="275"/>
      <c r="DV123" s="275"/>
      <c r="DW123" s="275"/>
      <c r="DX123" s="275"/>
      <c r="DY123" s="275"/>
      <c r="DZ123" s="275"/>
      <c r="EA123" s="275"/>
      <c r="EB123" s="275"/>
      <c r="EC123" s="275"/>
      <c r="ED123" s="275"/>
      <c r="EE123" s="275"/>
      <c r="EF123" s="275" t="s">
        <v>48</v>
      </c>
      <c r="EG123" s="275"/>
      <c r="EH123" s="275"/>
      <c r="EI123" s="275"/>
      <c r="EJ123" s="275"/>
      <c r="EK123" s="275"/>
      <c r="EL123" s="275"/>
      <c r="EM123" s="275"/>
      <c r="EN123" s="275"/>
      <c r="EO123" s="275"/>
      <c r="EP123" s="275"/>
      <c r="EQ123" s="275"/>
      <c r="ER123" s="275"/>
      <c r="ES123" s="275"/>
      <c r="ET123" s="275"/>
      <c r="EU123" s="275" t="s">
        <v>48</v>
      </c>
      <c r="EV123" s="275"/>
      <c r="EW123" s="275"/>
      <c r="EX123" s="275"/>
      <c r="EY123" s="275"/>
      <c r="EZ123" s="275"/>
      <c r="FA123" s="275"/>
      <c r="FB123" s="275"/>
      <c r="FC123" s="275"/>
      <c r="FD123" s="275"/>
      <c r="FE123" s="275"/>
      <c r="FF123" s="275"/>
      <c r="FG123" s="275"/>
      <c r="FH123" s="275"/>
      <c r="FI123" s="275"/>
      <c r="FJ123" s="275"/>
      <c r="FK123" s="278"/>
    </row>
    <row r="124" spans="1:167" ht="12.75" customHeight="1">
      <c r="A124" s="302" t="s">
        <v>27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51"/>
      <c r="AQ124" s="279"/>
      <c r="AR124" s="280"/>
      <c r="AS124" s="280"/>
      <c r="AT124" s="280"/>
      <c r="AU124" s="281"/>
      <c r="AV124" s="139" t="s">
        <v>48</v>
      </c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275" t="s">
        <v>48</v>
      </c>
      <c r="BN124" s="275"/>
      <c r="BO124" s="275"/>
      <c r="BP124" s="275"/>
      <c r="BQ124" s="275"/>
      <c r="BR124" s="275"/>
      <c r="BS124" s="275"/>
      <c r="BT124" s="275"/>
      <c r="BU124" s="275"/>
      <c r="BV124" s="275"/>
      <c r="BW124" s="275"/>
      <c r="BX124" s="275"/>
      <c r="BY124" s="275"/>
      <c r="BZ124" s="275"/>
      <c r="CA124" s="275"/>
      <c r="CB124" s="275"/>
      <c r="CC124" s="275"/>
      <c r="CD124" s="275"/>
      <c r="CE124" s="275"/>
      <c r="CF124" s="275"/>
      <c r="CG124" s="275" t="s">
        <v>48</v>
      </c>
      <c r="CH124" s="275"/>
      <c r="CI124" s="275"/>
      <c r="CJ124" s="275"/>
      <c r="CK124" s="275"/>
      <c r="CL124" s="275"/>
      <c r="CM124" s="275"/>
      <c r="CN124" s="275"/>
      <c r="CO124" s="275"/>
      <c r="CP124" s="275"/>
      <c r="CQ124" s="275"/>
      <c r="CR124" s="275"/>
      <c r="CS124" s="275"/>
      <c r="CT124" s="275"/>
      <c r="CU124" s="275"/>
      <c r="CV124" s="275"/>
      <c r="CW124" s="275"/>
      <c r="CX124" s="275" t="s">
        <v>48</v>
      </c>
      <c r="CY124" s="275"/>
      <c r="CZ124" s="275"/>
      <c r="DA124" s="275"/>
      <c r="DB124" s="275"/>
      <c r="DC124" s="275"/>
      <c r="DD124" s="275"/>
      <c r="DE124" s="275"/>
      <c r="DF124" s="275"/>
      <c r="DG124" s="275"/>
      <c r="DH124" s="275"/>
      <c r="DI124" s="275"/>
      <c r="DJ124" s="275"/>
      <c r="DK124" s="275"/>
      <c r="DL124" s="275"/>
      <c r="DM124" s="275"/>
      <c r="DN124" s="275"/>
      <c r="DO124" s="275" t="s">
        <v>48</v>
      </c>
      <c r="DP124" s="275"/>
      <c r="DQ124" s="275"/>
      <c r="DR124" s="275"/>
      <c r="DS124" s="275"/>
      <c r="DT124" s="275"/>
      <c r="DU124" s="275"/>
      <c r="DV124" s="275"/>
      <c r="DW124" s="275"/>
      <c r="DX124" s="275"/>
      <c r="DY124" s="275"/>
      <c r="DZ124" s="275"/>
      <c r="EA124" s="275"/>
      <c r="EB124" s="275"/>
      <c r="EC124" s="275"/>
      <c r="ED124" s="275"/>
      <c r="EE124" s="275"/>
      <c r="EF124" s="275" t="s">
        <v>48</v>
      </c>
      <c r="EG124" s="275"/>
      <c r="EH124" s="275"/>
      <c r="EI124" s="275"/>
      <c r="EJ124" s="275"/>
      <c r="EK124" s="275"/>
      <c r="EL124" s="275"/>
      <c r="EM124" s="275"/>
      <c r="EN124" s="275"/>
      <c r="EO124" s="275"/>
      <c r="EP124" s="275"/>
      <c r="EQ124" s="275"/>
      <c r="ER124" s="275"/>
      <c r="ES124" s="275"/>
      <c r="ET124" s="275"/>
      <c r="EU124" s="275" t="s">
        <v>48</v>
      </c>
      <c r="EV124" s="275"/>
      <c r="EW124" s="275"/>
      <c r="EX124" s="275"/>
      <c r="EY124" s="275"/>
      <c r="EZ124" s="275"/>
      <c r="FA124" s="275"/>
      <c r="FB124" s="275"/>
      <c r="FC124" s="275"/>
      <c r="FD124" s="275"/>
      <c r="FE124" s="275"/>
      <c r="FF124" s="275"/>
      <c r="FG124" s="275"/>
      <c r="FH124" s="275"/>
      <c r="FI124" s="275"/>
      <c r="FJ124" s="275"/>
      <c r="FK124" s="278"/>
    </row>
    <row r="125" spans="1:167" ht="15" customHeight="1">
      <c r="A125" s="336" t="s">
        <v>32</v>
      </c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51" t="s">
        <v>29</v>
      </c>
      <c r="AQ125" s="279" t="s">
        <v>29</v>
      </c>
      <c r="AR125" s="280"/>
      <c r="AS125" s="280"/>
      <c r="AT125" s="280"/>
      <c r="AU125" s="281"/>
      <c r="AV125" s="139" t="s">
        <v>158</v>
      </c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279"/>
      <c r="BG125" s="280"/>
      <c r="BH125" s="280"/>
      <c r="BI125" s="280"/>
      <c r="BJ125" s="280"/>
      <c r="BK125" s="280"/>
      <c r="BL125" s="281"/>
      <c r="BM125" s="282">
        <f>BM126+BM127</f>
        <v>111264629</v>
      </c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69" t="s">
        <v>33</v>
      </c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 t="s">
        <v>48</v>
      </c>
      <c r="CY125" s="269"/>
      <c r="CZ125" s="269"/>
      <c r="DA125" s="269"/>
      <c r="DB125" s="269"/>
      <c r="DC125" s="269"/>
      <c r="DD125" s="269"/>
      <c r="DE125" s="269"/>
      <c r="DF125" s="269"/>
      <c r="DG125" s="269"/>
      <c r="DH125" s="269"/>
      <c r="DI125" s="269"/>
      <c r="DJ125" s="269"/>
      <c r="DK125" s="269"/>
      <c r="DL125" s="269"/>
      <c r="DM125" s="269"/>
      <c r="DN125" s="269"/>
      <c r="DO125" s="269" t="s">
        <v>48</v>
      </c>
      <c r="DP125" s="269"/>
      <c r="DQ125" s="269"/>
      <c r="DR125" s="269"/>
      <c r="DS125" s="269"/>
      <c r="DT125" s="269"/>
      <c r="DU125" s="269"/>
      <c r="DV125" s="269"/>
      <c r="DW125" s="269"/>
      <c r="DX125" s="269"/>
      <c r="DY125" s="269"/>
      <c r="DZ125" s="269"/>
      <c r="EA125" s="269"/>
      <c r="EB125" s="269"/>
      <c r="EC125" s="269"/>
      <c r="ED125" s="269"/>
      <c r="EE125" s="269"/>
      <c r="EF125" s="282">
        <f>EF126+EF127</f>
        <v>42435039.43000002</v>
      </c>
      <c r="EG125" s="282"/>
      <c r="EH125" s="282"/>
      <c r="EI125" s="282"/>
      <c r="EJ125" s="282"/>
      <c r="EK125" s="282"/>
      <c r="EL125" s="282"/>
      <c r="EM125" s="282"/>
      <c r="EN125" s="282"/>
      <c r="EO125" s="282"/>
      <c r="EP125" s="282"/>
      <c r="EQ125" s="282"/>
      <c r="ER125" s="282"/>
      <c r="ES125" s="282"/>
      <c r="ET125" s="282"/>
      <c r="EU125" s="269" t="s">
        <v>48</v>
      </c>
      <c r="EV125" s="269"/>
      <c r="EW125" s="269"/>
      <c r="EX125" s="269"/>
      <c r="EY125" s="269"/>
      <c r="EZ125" s="269"/>
      <c r="FA125" s="269"/>
      <c r="FB125" s="269"/>
      <c r="FC125" s="269"/>
      <c r="FD125" s="269"/>
      <c r="FE125" s="269"/>
      <c r="FF125" s="269"/>
      <c r="FG125" s="269"/>
      <c r="FH125" s="269"/>
      <c r="FI125" s="269"/>
      <c r="FJ125" s="269"/>
      <c r="FK125" s="276"/>
    </row>
    <row r="126" spans="1:167" ht="16.5" customHeight="1">
      <c r="A126" s="296" t="s">
        <v>88</v>
      </c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42" t="s">
        <v>34</v>
      </c>
      <c r="AQ126" s="279" t="s">
        <v>34</v>
      </c>
      <c r="AR126" s="280"/>
      <c r="AS126" s="280"/>
      <c r="AT126" s="280"/>
      <c r="AU126" s="281"/>
      <c r="AV126" s="139" t="s">
        <v>159</v>
      </c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279"/>
      <c r="BG126" s="280"/>
      <c r="BH126" s="280"/>
      <c r="BI126" s="280"/>
      <c r="BJ126" s="280"/>
      <c r="BK126" s="280"/>
      <c r="BL126" s="281"/>
      <c r="BM126" s="282">
        <f>-BL19</f>
        <v>-264577700</v>
      </c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69" t="s">
        <v>33</v>
      </c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 t="s">
        <v>48</v>
      </c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 t="s">
        <v>48</v>
      </c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82">
        <f>-EF19</f>
        <v>-110477060.45</v>
      </c>
      <c r="EG126" s="282"/>
      <c r="EH126" s="282"/>
      <c r="EI126" s="282"/>
      <c r="EJ126" s="282"/>
      <c r="EK126" s="282"/>
      <c r="EL126" s="282"/>
      <c r="EM126" s="282"/>
      <c r="EN126" s="282"/>
      <c r="EO126" s="282"/>
      <c r="EP126" s="282"/>
      <c r="EQ126" s="282"/>
      <c r="ER126" s="282"/>
      <c r="ES126" s="282"/>
      <c r="ET126" s="282"/>
      <c r="EU126" s="269" t="s">
        <v>33</v>
      </c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  <c r="FH126" s="269"/>
      <c r="FI126" s="269"/>
      <c r="FJ126" s="269"/>
      <c r="FK126" s="276"/>
    </row>
    <row r="127" spans="1:167" ht="18.75" customHeight="1">
      <c r="A127" s="296" t="s">
        <v>89</v>
      </c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42" t="s">
        <v>35</v>
      </c>
      <c r="AQ127" s="279" t="s">
        <v>35</v>
      </c>
      <c r="AR127" s="280"/>
      <c r="AS127" s="280"/>
      <c r="AT127" s="280"/>
      <c r="AU127" s="281"/>
      <c r="AV127" s="139" t="s">
        <v>160</v>
      </c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279"/>
      <c r="BG127" s="280"/>
      <c r="BH127" s="280"/>
      <c r="BI127" s="280"/>
      <c r="BJ127" s="280"/>
      <c r="BK127" s="280"/>
      <c r="BL127" s="281"/>
      <c r="BM127" s="282">
        <f>BD48</f>
        <v>375842329</v>
      </c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2"/>
      <c r="CC127" s="282"/>
      <c r="CD127" s="282"/>
      <c r="CE127" s="282"/>
      <c r="CF127" s="282"/>
      <c r="CG127" s="269" t="s">
        <v>33</v>
      </c>
      <c r="CH127" s="269"/>
      <c r="CI127" s="269"/>
      <c r="CJ127" s="269"/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 t="s">
        <v>48</v>
      </c>
      <c r="CY127" s="269"/>
      <c r="CZ127" s="269"/>
      <c r="DA127" s="269"/>
      <c r="DB127" s="269"/>
      <c r="DC127" s="269"/>
      <c r="DD127" s="269"/>
      <c r="DE127" s="269"/>
      <c r="DF127" s="269"/>
      <c r="DG127" s="269"/>
      <c r="DH127" s="269"/>
      <c r="DI127" s="269"/>
      <c r="DJ127" s="269"/>
      <c r="DK127" s="269"/>
      <c r="DL127" s="269"/>
      <c r="DM127" s="269"/>
      <c r="DN127" s="269"/>
      <c r="DO127" s="269" t="s">
        <v>48</v>
      </c>
      <c r="DP127" s="269"/>
      <c r="DQ127" s="269"/>
      <c r="DR127" s="269"/>
      <c r="DS127" s="269"/>
      <c r="DT127" s="269"/>
      <c r="DU127" s="269"/>
      <c r="DV127" s="269"/>
      <c r="DW127" s="269"/>
      <c r="DX127" s="269"/>
      <c r="DY127" s="269"/>
      <c r="DZ127" s="269"/>
      <c r="EA127" s="269"/>
      <c r="EB127" s="269"/>
      <c r="EC127" s="269"/>
      <c r="ED127" s="269"/>
      <c r="EE127" s="269"/>
      <c r="EF127" s="282">
        <f>DY48</f>
        <v>152912099.88000003</v>
      </c>
      <c r="EG127" s="282"/>
      <c r="EH127" s="282"/>
      <c r="EI127" s="282"/>
      <c r="EJ127" s="282"/>
      <c r="EK127" s="282"/>
      <c r="EL127" s="282"/>
      <c r="EM127" s="282"/>
      <c r="EN127" s="282"/>
      <c r="EO127" s="282"/>
      <c r="EP127" s="282"/>
      <c r="EQ127" s="282"/>
      <c r="ER127" s="282"/>
      <c r="ES127" s="282"/>
      <c r="ET127" s="282"/>
      <c r="EU127" s="269" t="s">
        <v>33</v>
      </c>
      <c r="EV127" s="269"/>
      <c r="EW127" s="269"/>
      <c r="EX127" s="269"/>
      <c r="EY127" s="269"/>
      <c r="EZ127" s="269"/>
      <c r="FA127" s="269"/>
      <c r="FB127" s="269"/>
      <c r="FC127" s="269"/>
      <c r="FD127" s="269"/>
      <c r="FE127" s="269"/>
      <c r="FF127" s="269"/>
      <c r="FG127" s="269"/>
      <c r="FH127" s="269"/>
      <c r="FI127" s="269"/>
      <c r="FJ127" s="269"/>
      <c r="FK127" s="276"/>
    </row>
    <row r="128" spans="1:167" ht="25.5" customHeight="1">
      <c r="A128" s="307" t="s">
        <v>36</v>
      </c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08"/>
      <c r="AL128" s="308"/>
      <c r="AM128" s="308"/>
      <c r="AN128" s="308"/>
      <c r="AO128" s="308"/>
      <c r="AP128" s="42" t="s">
        <v>30</v>
      </c>
      <c r="AQ128" s="279" t="s">
        <v>30</v>
      </c>
      <c r="AR128" s="280"/>
      <c r="AS128" s="280"/>
      <c r="AT128" s="280"/>
      <c r="AU128" s="281"/>
      <c r="AV128" s="269" t="s">
        <v>33</v>
      </c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304"/>
      <c r="BG128" s="305"/>
      <c r="BH128" s="305"/>
      <c r="BI128" s="305"/>
      <c r="BJ128" s="305"/>
      <c r="BK128" s="305"/>
      <c r="BL128" s="306"/>
      <c r="BM128" s="269" t="s">
        <v>33</v>
      </c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269"/>
      <c r="CF128" s="269"/>
      <c r="CG128" s="282">
        <f>SUM(CG129)</f>
        <v>42389019.09000002</v>
      </c>
      <c r="CH128" s="282"/>
      <c r="CI128" s="282"/>
      <c r="CJ128" s="282"/>
      <c r="CK128" s="282"/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82"/>
      <c r="CW128" s="282"/>
      <c r="CX128" s="269" t="s">
        <v>48</v>
      </c>
      <c r="CY128" s="269"/>
      <c r="CZ128" s="269"/>
      <c r="DA128" s="269"/>
      <c r="DB128" s="269"/>
      <c r="DC128" s="269"/>
      <c r="DD128" s="269"/>
      <c r="DE128" s="269"/>
      <c r="DF128" s="269"/>
      <c r="DG128" s="269"/>
      <c r="DH128" s="269"/>
      <c r="DI128" s="269"/>
      <c r="DJ128" s="269"/>
      <c r="DK128" s="269"/>
      <c r="DL128" s="269"/>
      <c r="DM128" s="269"/>
      <c r="DN128" s="269"/>
      <c r="DO128" s="269" t="s">
        <v>48</v>
      </c>
      <c r="DP128" s="269"/>
      <c r="DQ128" s="269"/>
      <c r="DR128" s="269"/>
      <c r="DS128" s="269"/>
      <c r="DT128" s="269"/>
      <c r="DU128" s="269"/>
      <c r="DV128" s="269"/>
      <c r="DW128" s="269"/>
      <c r="DX128" s="269"/>
      <c r="DY128" s="269"/>
      <c r="DZ128" s="269"/>
      <c r="EA128" s="269"/>
      <c r="EB128" s="269"/>
      <c r="EC128" s="269"/>
      <c r="ED128" s="269"/>
      <c r="EE128" s="269"/>
      <c r="EF128" s="282">
        <f>SUM(CG128)</f>
        <v>42389019.09000002</v>
      </c>
      <c r="EG128" s="282"/>
      <c r="EH128" s="282"/>
      <c r="EI128" s="282"/>
      <c r="EJ128" s="282"/>
      <c r="EK128" s="282"/>
      <c r="EL128" s="282"/>
      <c r="EM128" s="282"/>
      <c r="EN128" s="282"/>
      <c r="EO128" s="282"/>
      <c r="EP128" s="282"/>
      <c r="EQ128" s="282"/>
      <c r="ER128" s="282"/>
      <c r="ES128" s="282"/>
      <c r="ET128" s="282"/>
      <c r="EU128" s="269" t="s">
        <v>33</v>
      </c>
      <c r="EV128" s="269"/>
      <c r="EW128" s="269"/>
      <c r="EX128" s="269"/>
      <c r="EY128" s="269"/>
      <c r="EZ128" s="269"/>
      <c r="FA128" s="269"/>
      <c r="FB128" s="269"/>
      <c r="FC128" s="269"/>
      <c r="FD128" s="269"/>
      <c r="FE128" s="269"/>
      <c r="FF128" s="269"/>
      <c r="FG128" s="269"/>
      <c r="FH128" s="269"/>
      <c r="FI128" s="269"/>
      <c r="FJ128" s="269"/>
      <c r="FK128" s="276"/>
    </row>
    <row r="129" spans="1:167" ht="34.5" customHeight="1">
      <c r="A129" s="298" t="s">
        <v>90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42" t="s">
        <v>37</v>
      </c>
      <c r="AQ129" s="279" t="s">
        <v>37</v>
      </c>
      <c r="AR129" s="280"/>
      <c r="AS129" s="280"/>
      <c r="AT129" s="280"/>
      <c r="AU129" s="281"/>
      <c r="AV129" s="269" t="s">
        <v>33</v>
      </c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304"/>
      <c r="BG129" s="305"/>
      <c r="BH129" s="305"/>
      <c r="BI129" s="305"/>
      <c r="BJ129" s="305"/>
      <c r="BK129" s="305"/>
      <c r="BL129" s="306"/>
      <c r="BM129" s="269" t="s">
        <v>33</v>
      </c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  <c r="CA129" s="269"/>
      <c r="CB129" s="269"/>
      <c r="CC129" s="269"/>
      <c r="CD129" s="269"/>
      <c r="CE129" s="269"/>
      <c r="CF129" s="269"/>
      <c r="CG129" s="282">
        <f>SUM(CG130+CG131)</f>
        <v>42389019.09000002</v>
      </c>
      <c r="CH129" s="282"/>
      <c r="CI129" s="282"/>
      <c r="CJ129" s="282"/>
      <c r="CK129" s="282"/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82"/>
      <c r="CW129" s="282"/>
      <c r="CX129" s="269" t="s">
        <v>33</v>
      </c>
      <c r="CY129" s="269"/>
      <c r="CZ129" s="269"/>
      <c r="DA129" s="269"/>
      <c r="DB129" s="269"/>
      <c r="DC129" s="269"/>
      <c r="DD129" s="269"/>
      <c r="DE129" s="269"/>
      <c r="DF129" s="269"/>
      <c r="DG129" s="269"/>
      <c r="DH129" s="269"/>
      <c r="DI129" s="269"/>
      <c r="DJ129" s="269"/>
      <c r="DK129" s="269"/>
      <c r="DL129" s="269"/>
      <c r="DM129" s="269"/>
      <c r="DN129" s="269"/>
      <c r="DO129" s="269" t="s">
        <v>48</v>
      </c>
      <c r="DP129" s="269"/>
      <c r="DQ129" s="269"/>
      <c r="DR129" s="269"/>
      <c r="DS129" s="269"/>
      <c r="DT129" s="269"/>
      <c r="DU129" s="269"/>
      <c r="DV129" s="269"/>
      <c r="DW129" s="269"/>
      <c r="DX129" s="269"/>
      <c r="DY129" s="269"/>
      <c r="DZ129" s="269"/>
      <c r="EA129" s="269"/>
      <c r="EB129" s="269"/>
      <c r="EC129" s="269"/>
      <c r="ED129" s="269"/>
      <c r="EE129" s="269"/>
      <c r="EF129" s="282">
        <f>SUM(CG129)</f>
        <v>42389019.09000002</v>
      </c>
      <c r="EG129" s="282"/>
      <c r="EH129" s="282"/>
      <c r="EI129" s="282"/>
      <c r="EJ129" s="282"/>
      <c r="EK129" s="282"/>
      <c r="EL129" s="282"/>
      <c r="EM129" s="282"/>
      <c r="EN129" s="282"/>
      <c r="EO129" s="282"/>
      <c r="EP129" s="282"/>
      <c r="EQ129" s="282"/>
      <c r="ER129" s="282"/>
      <c r="ES129" s="282"/>
      <c r="ET129" s="282"/>
      <c r="EU129" s="269" t="s">
        <v>33</v>
      </c>
      <c r="EV129" s="269"/>
      <c r="EW129" s="269"/>
      <c r="EX129" s="269"/>
      <c r="EY129" s="269"/>
      <c r="EZ129" s="269"/>
      <c r="FA129" s="269"/>
      <c r="FB129" s="269"/>
      <c r="FC129" s="269"/>
      <c r="FD129" s="269"/>
      <c r="FE129" s="269"/>
      <c r="FF129" s="269"/>
      <c r="FG129" s="269"/>
      <c r="FH129" s="269"/>
      <c r="FI129" s="269"/>
      <c r="FJ129" s="269"/>
      <c r="FK129" s="276"/>
    </row>
    <row r="130" spans="1:167" ht="33" customHeight="1">
      <c r="A130" s="298" t="s">
        <v>38</v>
      </c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53" t="s">
        <v>39</v>
      </c>
      <c r="AQ130" s="324" t="s">
        <v>39</v>
      </c>
      <c r="AR130" s="325"/>
      <c r="AS130" s="325"/>
      <c r="AT130" s="325"/>
      <c r="AU130" s="326"/>
      <c r="AV130" s="283" t="s">
        <v>33</v>
      </c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333"/>
      <c r="BG130" s="334"/>
      <c r="BH130" s="334"/>
      <c r="BI130" s="334"/>
      <c r="BJ130" s="334"/>
      <c r="BK130" s="334"/>
      <c r="BL130" s="335"/>
      <c r="BM130" s="283" t="s">
        <v>33</v>
      </c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5">
        <f>SUM(-CG19)</f>
        <v>-110523080.79</v>
      </c>
      <c r="CH130" s="285"/>
      <c r="CI130" s="285"/>
      <c r="CJ130" s="285"/>
      <c r="CK130" s="285"/>
      <c r="CL130" s="285"/>
      <c r="CM130" s="285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3" t="s">
        <v>48</v>
      </c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 t="s">
        <v>33</v>
      </c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5">
        <f>SUM(CG130)</f>
        <v>-110523080.79</v>
      </c>
      <c r="EG130" s="285"/>
      <c r="EH130" s="285"/>
      <c r="EI130" s="285"/>
      <c r="EJ130" s="285"/>
      <c r="EK130" s="285"/>
      <c r="EL130" s="285"/>
      <c r="EM130" s="285"/>
      <c r="EN130" s="285"/>
      <c r="EO130" s="285"/>
      <c r="EP130" s="285"/>
      <c r="EQ130" s="285"/>
      <c r="ER130" s="285"/>
      <c r="ES130" s="285"/>
      <c r="ET130" s="285"/>
      <c r="EU130" s="283" t="s">
        <v>33</v>
      </c>
      <c r="EV130" s="283"/>
      <c r="EW130" s="283"/>
      <c r="EX130" s="283"/>
      <c r="EY130" s="283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4"/>
    </row>
    <row r="131" spans="1:167" ht="24.75" customHeight="1">
      <c r="A131" s="307" t="s">
        <v>40</v>
      </c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53" t="s">
        <v>41</v>
      </c>
      <c r="AQ131" s="324" t="s">
        <v>41</v>
      </c>
      <c r="AR131" s="325"/>
      <c r="AS131" s="325"/>
      <c r="AT131" s="325"/>
      <c r="AU131" s="326"/>
      <c r="AV131" s="283" t="s">
        <v>33</v>
      </c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333"/>
      <c r="BG131" s="334"/>
      <c r="BH131" s="334"/>
      <c r="BI131" s="334"/>
      <c r="BJ131" s="334"/>
      <c r="BK131" s="334"/>
      <c r="BL131" s="335"/>
      <c r="BM131" s="283" t="s">
        <v>33</v>
      </c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5">
        <f>CI48</f>
        <v>152912099.88000003</v>
      </c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3" t="s">
        <v>33</v>
      </c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 t="s">
        <v>48</v>
      </c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5">
        <f>SUM(CG131)</f>
        <v>152912099.88000003</v>
      </c>
      <c r="EG131" s="285"/>
      <c r="EH131" s="285"/>
      <c r="EI131" s="285"/>
      <c r="EJ131" s="285"/>
      <c r="EK131" s="285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3" t="s">
        <v>33</v>
      </c>
      <c r="EV131" s="283"/>
      <c r="EW131" s="283"/>
      <c r="EX131" s="283"/>
      <c r="EY131" s="283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4"/>
    </row>
    <row r="132" spans="1:167" ht="23.25" customHeight="1">
      <c r="A132" s="298" t="s">
        <v>91</v>
      </c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53" t="s">
        <v>42</v>
      </c>
      <c r="AQ132" s="324" t="s">
        <v>42</v>
      </c>
      <c r="AR132" s="325"/>
      <c r="AS132" s="325"/>
      <c r="AT132" s="325"/>
      <c r="AU132" s="326"/>
      <c r="AV132" s="283" t="s">
        <v>33</v>
      </c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333"/>
      <c r="BG132" s="334"/>
      <c r="BH132" s="334"/>
      <c r="BI132" s="334"/>
      <c r="BJ132" s="334"/>
      <c r="BK132" s="334"/>
      <c r="BL132" s="335"/>
      <c r="BM132" s="283" t="s">
        <v>33</v>
      </c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 t="s">
        <v>33</v>
      </c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 t="s">
        <v>48</v>
      </c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 t="s">
        <v>48</v>
      </c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 t="s">
        <v>48</v>
      </c>
      <c r="EG132" s="283"/>
      <c r="EH132" s="283"/>
      <c r="EI132" s="283"/>
      <c r="EJ132" s="283"/>
      <c r="EK132" s="283"/>
      <c r="EL132" s="283"/>
      <c r="EM132" s="283"/>
      <c r="EN132" s="283"/>
      <c r="EO132" s="283"/>
      <c r="EP132" s="283"/>
      <c r="EQ132" s="283"/>
      <c r="ER132" s="283"/>
      <c r="ES132" s="283"/>
      <c r="ET132" s="283"/>
      <c r="EU132" s="283" t="s">
        <v>33</v>
      </c>
      <c r="EV132" s="283"/>
      <c r="EW132" s="283"/>
      <c r="EX132" s="283"/>
      <c r="EY132" s="283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4"/>
    </row>
    <row r="133" spans="1:167" ht="34.5" customHeight="1">
      <c r="A133" s="298" t="s">
        <v>92</v>
      </c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53" t="s">
        <v>43</v>
      </c>
      <c r="AQ133" s="324" t="s">
        <v>43</v>
      </c>
      <c r="AR133" s="325"/>
      <c r="AS133" s="325"/>
      <c r="AT133" s="325"/>
      <c r="AU133" s="326"/>
      <c r="AV133" s="283" t="s">
        <v>33</v>
      </c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333"/>
      <c r="BG133" s="334"/>
      <c r="BH133" s="334"/>
      <c r="BI133" s="334"/>
      <c r="BJ133" s="334"/>
      <c r="BK133" s="334"/>
      <c r="BL133" s="335"/>
      <c r="BM133" s="283" t="s">
        <v>33</v>
      </c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 t="s">
        <v>33</v>
      </c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 t="s">
        <v>48</v>
      </c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 t="s">
        <v>48</v>
      </c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 t="s">
        <v>48</v>
      </c>
      <c r="EG133" s="283"/>
      <c r="EH133" s="283"/>
      <c r="EI133" s="283"/>
      <c r="EJ133" s="283"/>
      <c r="EK133" s="283"/>
      <c r="EL133" s="283"/>
      <c r="EM133" s="283"/>
      <c r="EN133" s="283"/>
      <c r="EO133" s="283"/>
      <c r="EP133" s="283"/>
      <c r="EQ133" s="283"/>
      <c r="ER133" s="283"/>
      <c r="ES133" s="283"/>
      <c r="ET133" s="283"/>
      <c r="EU133" s="283" t="s">
        <v>33</v>
      </c>
      <c r="EV133" s="283"/>
      <c r="EW133" s="283"/>
      <c r="EX133" s="283"/>
      <c r="EY133" s="283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4"/>
    </row>
    <row r="134" spans="1:167" ht="24" customHeight="1" thickBot="1">
      <c r="A134" s="307" t="s">
        <v>93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54" t="s">
        <v>44</v>
      </c>
      <c r="AQ134" s="327" t="s">
        <v>44</v>
      </c>
      <c r="AR134" s="328"/>
      <c r="AS134" s="328"/>
      <c r="AT134" s="328"/>
      <c r="AU134" s="329"/>
      <c r="AV134" s="288" t="s">
        <v>33</v>
      </c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330"/>
      <c r="BG134" s="331"/>
      <c r="BH134" s="331"/>
      <c r="BI134" s="331"/>
      <c r="BJ134" s="331"/>
      <c r="BK134" s="331"/>
      <c r="BL134" s="332"/>
      <c r="BM134" s="288" t="s">
        <v>33</v>
      </c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 t="s">
        <v>33</v>
      </c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 t="s">
        <v>48</v>
      </c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 t="s">
        <v>48</v>
      </c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 t="s">
        <v>48</v>
      </c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 t="s">
        <v>33</v>
      </c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9"/>
    </row>
    <row r="135" spans="1:167" s="4" customFormat="1" ht="18.75" customHeight="1">
      <c r="A135" s="323" t="s">
        <v>95</v>
      </c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59"/>
      <c r="BD135" s="55"/>
      <c r="BE135" s="55"/>
      <c r="BF135" s="55"/>
      <c r="BG135" s="55"/>
      <c r="BH135" s="55"/>
      <c r="BI135" s="55"/>
      <c r="BJ135" s="56"/>
      <c r="BK135" s="56"/>
      <c r="BL135" s="56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290" t="s">
        <v>101</v>
      </c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</row>
    <row r="136" spans="1:167" s="4" customFormat="1" ht="13.5" customHeight="1">
      <c r="A136" s="58"/>
      <c r="B136" s="338" t="s">
        <v>45</v>
      </c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69"/>
      <c r="BD136" s="59"/>
      <c r="BE136" s="59"/>
      <c r="BF136" s="59"/>
      <c r="BG136" s="59"/>
      <c r="BH136" s="59"/>
      <c r="BI136" s="59"/>
      <c r="BJ136" s="56"/>
      <c r="BK136" s="56"/>
      <c r="BL136" s="56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287" t="s">
        <v>85</v>
      </c>
      <c r="DU136" s="287"/>
      <c r="DV136" s="287"/>
      <c r="DW136" s="287"/>
      <c r="DX136" s="287"/>
      <c r="DY136" s="287"/>
      <c r="DZ136" s="287"/>
      <c r="EA136" s="287"/>
      <c r="EB136" s="287"/>
      <c r="EC136" s="287"/>
      <c r="ED136" s="287"/>
      <c r="EE136" s="287"/>
      <c r="EF136" s="287"/>
      <c r="EG136" s="287"/>
      <c r="EH136" s="287"/>
      <c r="EI136" s="287"/>
      <c r="EJ136" s="287"/>
      <c r="EK136" s="287"/>
      <c r="EL136" s="287"/>
      <c r="EM136" s="287"/>
      <c r="EN136" s="287"/>
      <c r="EO136" s="287"/>
      <c r="EP136" s="287"/>
      <c r="EQ136" s="287"/>
      <c r="ER136" s="287"/>
      <c r="ES136" s="287"/>
      <c r="ET136" s="28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</row>
    <row r="137" spans="1:167" ht="19.5" customHeight="1">
      <c r="A137" s="13" t="s">
        <v>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340" t="s">
        <v>46</v>
      </c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60"/>
      <c r="AG137" s="60"/>
      <c r="AH137" s="341" t="s">
        <v>94</v>
      </c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1"/>
      <c r="AT137" s="341"/>
      <c r="AU137" s="341"/>
      <c r="AV137" s="341"/>
      <c r="AW137" s="341"/>
      <c r="AX137" s="341"/>
      <c r="AY137" s="341"/>
      <c r="AZ137" s="341"/>
      <c r="BA137" s="341"/>
      <c r="BB137" s="341"/>
      <c r="BC137" s="341"/>
      <c r="BD137" s="341"/>
      <c r="BE137" s="341"/>
      <c r="BF137" s="341"/>
      <c r="BG137" s="341"/>
      <c r="BH137" s="341"/>
      <c r="BI137" s="341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286" t="s">
        <v>9</v>
      </c>
      <c r="DE137" s="286"/>
      <c r="DF137" s="286"/>
      <c r="DG137" s="286"/>
      <c r="DH137" s="286"/>
      <c r="DI137" s="286"/>
      <c r="DJ137" s="286"/>
      <c r="DK137" s="286"/>
      <c r="DL137" s="286"/>
      <c r="DM137" s="286"/>
      <c r="DN137" s="286"/>
      <c r="DO137" s="286"/>
      <c r="DP137" s="286"/>
      <c r="DQ137" s="286"/>
      <c r="DR137" s="61"/>
      <c r="DS137" s="61"/>
      <c r="DT137" s="286" t="s">
        <v>10</v>
      </c>
      <c r="DU137" s="286"/>
      <c r="DV137" s="286"/>
      <c r="DW137" s="286"/>
      <c r="DX137" s="286"/>
      <c r="DY137" s="286"/>
      <c r="DZ137" s="286"/>
      <c r="EA137" s="286"/>
      <c r="EB137" s="286"/>
      <c r="EC137" s="286"/>
      <c r="ED137" s="286"/>
      <c r="EE137" s="286"/>
      <c r="EF137" s="286"/>
      <c r="EG137" s="286"/>
      <c r="EH137" s="286"/>
      <c r="EI137" s="286"/>
      <c r="EJ137" s="286"/>
      <c r="EK137" s="286"/>
      <c r="EL137" s="286"/>
      <c r="EM137" s="286"/>
      <c r="EN137" s="286"/>
      <c r="EO137" s="286"/>
      <c r="EP137" s="286"/>
      <c r="EQ137" s="286"/>
      <c r="ER137" s="286"/>
      <c r="ES137" s="286"/>
      <c r="ET137" s="286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</row>
    <row r="138" spans="1:167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343" t="s">
        <v>9</v>
      </c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61"/>
      <c r="AG138" s="61"/>
      <c r="AH138" s="343" t="s">
        <v>10</v>
      </c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43"/>
      <c r="BE138" s="343"/>
      <c r="BF138" s="343"/>
      <c r="BG138" s="343"/>
      <c r="BH138" s="343"/>
      <c r="BI138" s="34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:167" ht="14.25" customHeight="1">
      <c r="A139" s="342" t="s">
        <v>303</v>
      </c>
      <c r="B139" s="342"/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61"/>
      <c r="AG139" s="61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</row>
    <row r="140" spans="1:167" ht="14.25" customHeight="1">
      <c r="A140" s="342" t="s">
        <v>118</v>
      </c>
      <c r="B140" s="342"/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62"/>
      <c r="BD140" s="62"/>
      <c r="BE140" s="62"/>
      <c r="BF140" s="62"/>
      <c r="BG140" s="62"/>
      <c r="BH140" s="62"/>
      <c r="BI140" s="62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</row>
    <row r="141" spans="1:167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1"/>
      <c r="AG141" s="61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</row>
    <row r="142" spans="1:167" ht="14.25" customHeight="1">
      <c r="A142" s="342"/>
      <c r="B142" s="342"/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6"/>
      <c r="BD142" s="62"/>
      <c r="BE142" s="62"/>
      <c r="BF142" s="62"/>
      <c r="BG142" s="62"/>
      <c r="BH142" s="62"/>
      <c r="BI142" s="62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</row>
    <row r="143" spans="18:61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D175" s="6"/>
      <c r="BE175" s="6"/>
      <c r="BF175" s="6"/>
      <c r="BG175" s="6"/>
      <c r="BH175" s="6"/>
      <c r="BI175" s="6"/>
    </row>
  </sheetData>
  <sheetProtection/>
  <mergeCells count="1185">
    <mergeCell ref="EY93:FK93"/>
    <mergeCell ref="A80:AJ80"/>
    <mergeCell ref="AK80:AP80"/>
    <mergeCell ref="AQ80:BB80"/>
    <mergeCell ref="BD80:BU80"/>
    <mergeCell ref="AQ93:BB93"/>
    <mergeCell ref="BD93:BU93"/>
    <mergeCell ref="AQ91:BB91"/>
    <mergeCell ref="CI93:CX93"/>
    <mergeCell ref="CI90:CX90"/>
    <mergeCell ref="CI87:CX87"/>
    <mergeCell ref="BV88:CH88"/>
    <mergeCell ref="AQ92:BB92"/>
    <mergeCell ref="BV93:CH93"/>
    <mergeCell ref="BV90:CH90"/>
    <mergeCell ref="BV89:CH89"/>
    <mergeCell ref="BV87:CH87"/>
    <mergeCell ref="CY66:DK66"/>
    <mergeCell ref="DY59:EK59"/>
    <mergeCell ref="DY62:EK62"/>
    <mergeCell ref="DL59:DX59"/>
    <mergeCell ref="DL66:DX66"/>
    <mergeCell ref="AQ58:BB58"/>
    <mergeCell ref="CY58:DK58"/>
    <mergeCell ref="BV58:CH58"/>
    <mergeCell ref="EL55:EX55"/>
    <mergeCell ref="EL56:EX56"/>
    <mergeCell ref="DY56:EK56"/>
    <mergeCell ref="DY57:EK57"/>
    <mergeCell ref="AQ54:BB54"/>
    <mergeCell ref="DL56:DX56"/>
    <mergeCell ref="AQ57:BB57"/>
    <mergeCell ref="BD57:BU57"/>
    <mergeCell ref="CI56:CX56"/>
    <mergeCell ref="AQ56:BB56"/>
    <mergeCell ref="BD56:BU56"/>
    <mergeCell ref="AQ55:BB55"/>
    <mergeCell ref="BD55:BU55"/>
    <mergeCell ref="BV61:CH61"/>
    <mergeCell ref="DL62:DX62"/>
    <mergeCell ref="BD54:BU54"/>
    <mergeCell ref="BV54:CH54"/>
    <mergeCell ref="BV56:CH56"/>
    <mergeCell ref="DL57:DX57"/>
    <mergeCell ref="CY62:DK62"/>
    <mergeCell ref="DL54:DX54"/>
    <mergeCell ref="AK59:AP59"/>
    <mergeCell ref="BD61:BU61"/>
    <mergeCell ref="A62:AJ62"/>
    <mergeCell ref="A60:AJ60"/>
    <mergeCell ref="AQ59:BB59"/>
    <mergeCell ref="A61:AJ61"/>
    <mergeCell ref="AK61:AP61"/>
    <mergeCell ref="CI63:CX63"/>
    <mergeCell ref="BV63:CH63"/>
    <mergeCell ref="AQ62:BB62"/>
    <mergeCell ref="AK60:AP60"/>
    <mergeCell ref="AQ60:BB60"/>
    <mergeCell ref="BD60:BU60"/>
    <mergeCell ref="AQ61:BB61"/>
    <mergeCell ref="BV62:CH62"/>
    <mergeCell ref="BV60:CH60"/>
    <mergeCell ref="CI60:CX60"/>
    <mergeCell ref="BD68:BU68"/>
    <mergeCell ref="BD63:BU63"/>
    <mergeCell ref="BD58:BU58"/>
    <mergeCell ref="BV59:CH59"/>
    <mergeCell ref="BV68:CH68"/>
    <mergeCell ref="BD66:BU66"/>
    <mergeCell ref="BV66:CH66"/>
    <mergeCell ref="BD65:BU65"/>
    <mergeCell ref="BD67:BU67"/>
    <mergeCell ref="BD59:BU59"/>
    <mergeCell ref="CI65:CX65"/>
    <mergeCell ref="CI66:CX66"/>
    <mergeCell ref="BV64:CH64"/>
    <mergeCell ref="BV67:CH67"/>
    <mergeCell ref="BV65:CH65"/>
    <mergeCell ref="CI64:CX64"/>
    <mergeCell ref="CI72:CX72"/>
    <mergeCell ref="CI74:CX74"/>
    <mergeCell ref="CY75:DK75"/>
    <mergeCell ref="CI71:CX71"/>
    <mergeCell ref="CY73:DK73"/>
    <mergeCell ref="CY74:DK74"/>
    <mergeCell ref="CI73:CX73"/>
    <mergeCell ref="CY72:DK72"/>
    <mergeCell ref="EL72:EX72"/>
    <mergeCell ref="EL81:EX81"/>
    <mergeCell ref="DY70:EK70"/>
    <mergeCell ref="DY71:EK71"/>
    <mergeCell ref="DY75:EK75"/>
    <mergeCell ref="EL71:EX71"/>
    <mergeCell ref="DY74:EK74"/>
    <mergeCell ref="DY80:EK80"/>
    <mergeCell ref="EL80:EX80"/>
    <mergeCell ref="DL84:DX84"/>
    <mergeCell ref="CI79:CX79"/>
    <mergeCell ref="DY76:EK76"/>
    <mergeCell ref="DY77:EK77"/>
    <mergeCell ref="CI76:CX76"/>
    <mergeCell ref="DL79:DX79"/>
    <mergeCell ref="CY84:DK84"/>
    <mergeCell ref="CI80:CX80"/>
    <mergeCell ref="CY80:DK80"/>
    <mergeCell ref="DL80:DX80"/>
    <mergeCell ref="EL83:EX83"/>
    <mergeCell ref="EY78:FK78"/>
    <mergeCell ref="CI77:CX77"/>
    <mergeCell ref="CY79:DK79"/>
    <mergeCell ref="EL79:EX79"/>
    <mergeCell ref="DY78:EK78"/>
    <mergeCell ref="EY83:FK83"/>
    <mergeCell ref="EY80:FK80"/>
    <mergeCell ref="DL82:DX82"/>
    <mergeCell ref="EL82:EX82"/>
    <mergeCell ref="BD78:BU78"/>
    <mergeCell ref="BD77:BU77"/>
    <mergeCell ref="BD74:BU74"/>
    <mergeCell ref="DL78:DX78"/>
    <mergeCell ref="DL74:DX74"/>
    <mergeCell ref="CI75:CX75"/>
    <mergeCell ref="BV78:CH78"/>
    <mergeCell ref="BV74:CH74"/>
    <mergeCell ref="BD72:BU72"/>
    <mergeCell ref="BD73:BU73"/>
    <mergeCell ref="BD71:BU71"/>
    <mergeCell ref="BD75:BU75"/>
    <mergeCell ref="BV69:CH69"/>
    <mergeCell ref="CY71:DK71"/>
    <mergeCell ref="EL70:EX70"/>
    <mergeCell ref="BD69:BU69"/>
    <mergeCell ref="BD70:BU70"/>
    <mergeCell ref="CY69:DK69"/>
    <mergeCell ref="DL71:DX71"/>
    <mergeCell ref="BV70:CH70"/>
    <mergeCell ref="CI69:CX69"/>
    <mergeCell ref="BV71:CH71"/>
    <mergeCell ref="BV86:CH86"/>
    <mergeCell ref="BV72:CH72"/>
    <mergeCell ref="DY73:EK73"/>
    <mergeCell ref="CI82:CX82"/>
    <mergeCell ref="CI81:CX81"/>
    <mergeCell ref="CY81:DK81"/>
    <mergeCell ref="DL75:DX75"/>
    <mergeCell ref="BV85:CH85"/>
    <mergeCell ref="CI78:CX78"/>
    <mergeCell ref="DL73:DX73"/>
    <mergeCell ref="CY90:DK90"/>
    <mergeCell ref="CI89:CX89"/>
    <mergeCell ref="CY82:DK82"/>
    <mergeCell ref="CY89:DK89"/>
    <mergeCell ref="CY87:DK87"/>
    <mergeCell ref="CI86:CX86"/>
    <mergeCell ref="CY88:DK88"/>
    <mergeCell ref="CI88:CX88"/>
    <mergeCell ref="CY85:DK85"/>
    <mergeCell ref="CY83:DK83"/>
    <mergeCell ref="EL86:EX86"/>
    <mergeCell ref="DL96:DX96"/>
    <mergeCell ref="DY96:EK96"/>
    <mergeCell ref="EL87:EX87"/>
    <mergeCell ref="EL88:EX88"/>
    <mergeCell ref="EL89:EX89"/>
    <mergeCell ref="EL90:EX90"/>
    <mergeCell ref="DL88:DX88"/>
    <mergeCell ref="DL89:DX89"/>
    <mergeCell ref="EL94:EX94"/>
    <mergeCell ref="EL65:EX65"/>
    <mergeCell ref="DY89:EK89"/>
    <mergeCell ref="EL76:EX76"/>
    <mergeCell ref="EL78:EX78"/>
    <mergeCell ref="EL77:EX77"/>
    <mergeCell ref="DY87:EK87"/>
    <mergeCell ref="EL73:EX73"/>
    <mergeCell ref="EL75:EX75"/>
    <mergeCell ref="EL74:EX74"/>
    <mergeCell ref="DY72:EK72"/>
    <mergeCell ref="EY49:FK49"/>
    <mergeCell ref="EL49:EX49"/>
    <mergeCell ref="DY86:EK86"/>
    <mergeCell ref="DY88:EK88"/>
    <mergeCell ref="EY65:FK65"/>
    <mergeCell ref="EL84:EX84"/>
    <mergeCell ref="DY82:EK82"/>
    <mergeCell ref="DY84:EK84"/>
    <mergeCell ref="DY67:EK67"/>
    <mergeCell ref="EL68:EX68"/>
    <mergeCell ref="EU37:FK37"/>
    <mergeCell ref="EY46:FK46"/>
    <mergeCell ref="EU34:FK34"/>
    <mergeCell ref="EY91:FK91"/>
    <mergeCell ref="EU36:FK36"/>
    <mergeCell ref="EY47:FK47"/>
    <mergeCell ref="EU35:FK35"/>
    <mergeCell ref="EL67:EX67"/>
    <mergeCell ref="EU39:FK39"/>
    <mergeCell ref="EY53:FK53"/>
    <mergeCell ref="EY86:FK86"/>
    <mergeCell ref="EY88:FK88"/>
    <mergeCell ref="EY87:FK87"/>
    <mergeCell ref="EY89:FK89"/>
    <mergeCell ref="DY52:EK52"/>
    <mergeCell ref="DL51:DX51"/>
    <mergeCell ref="CY50:DK50"/>
    <mergeCell ref="EY96:FK96"/>
    <mergeCell ref="EY95:FK95"/>
    <mergeCell ref="EY90:FK90"/>
    <mergeCell ref="DY54:EK54"/>
    <mergeCell ref="DL76:DX76"/>
    <mergeCell ref="DL87:DX87"/>
    <mergeCell ref="DL83:DX83"/>
    <mergeCell ref="DL99:DX99"/>
    <mergeCell ref="DY58:EK58"/>
    <mergeCell ref="CY98:DK98"/>
    <mergeCell ref="CY86:DK86"/>
    <mergeCell ref="CY76:DK76"/>
    <mergeCell ref="DY83:EK83"/>
    <mergeCell ref="DL85:DX85"/>
    <mergeCell ref="DY85:EK85"/>
    <mergeCell ref="CY96:DK96"/>
    <mergeCell ref="CY94:DK94"/>
    <mergeCell ref="EL54:EX54"/>
    <mergeCell ref="DY98:EK98"/>
    <mergeCell ref="EL97:EX97"/>
    <mergeCell ref="DL60:DX60"/>
    <mergeCell ref="DL64:DX64"/>
    <mergeCell ref="EL64:EX64"/>
    <mergeCell ref="EL96:EX96"/>
    <mergeCell ref="DL86:DX86"/>
    <mergeCell ref="DY94:EK94"/>
    <mergeCell ref="DL97:DX97"/>
    <mergeCell ref="EL50:EX50"/>
    <mergeCell ref="CY47:DK47"/>
    <mergeCell ref="EL48:EX48"/>
    <mergeCell ref="EL52:EX52"/>
    <mergeCell ref="EL51:EX51"/>
    <mergeCell ref="EL47:EX47"/>
    <mergeCell ref="CY51:DK51"/>
    <mergeCell ref="CY52:DK52"/>
    <mergeCell ref="CY49:DK49"/>
    <mergeCell ref="DY49:EK49"/>
    <mergeCell ref="CG35:CW35"/>
    <mergeCell ref="CX34:DN34"/>
    <mergeCell ref="CY67:DK67"/>
    <mergeCell ref="CY46:DK46"/>
    <mergeCell ref="CI46:CX46"/>
    <mergeCell ref="CI45:EK45"/>
    <mergeCell ref="DL46:DX46"/>
    <mergeCell ref="DL49:DX49"/>
    <mergeCell ref="CY54:DK54"/>
    <mergeCell ref="CY56:DK56"/>
    <mergeCell ref="CY93:DK93"/>
    <mergeCell ref="EF32:ET32"/>
    <mergeCell ref="CG33:CW33"/>
    <mergeCell ref="CX36:DN36"/>
    <mergeCell ref="DO35:EE35"/>
    <mergeCell ref="DO32:EE32"/>
    <mergeCell ref="CX33:DN33"/>
    <mergeCell ref="EF37:ET37"/>
    <mergeCell ref="DO37:EE37"/>
    <mergeCell ref="CX37:DN37"/>
    <mergeCell ref="EF35:ET35"/>
    <mergeCell ref="EF36:ET36"/>
    <mergeCell ref="EU32:FK32"/>
    <mergeCell ref="CX32:DN32"/>
    <mergeCell ref="CX35:DN35"/>
    <mergeCell ref="EF33:ET33"/>
    <mergeCell ref="EF34:ET34"/>
    <mergeCell ref="DO34:EE34"/>
    <mergeCell ref="DO36:EE36"/>
    <mergeCell ref="EU33:FK33"/>
    <mergeCell ref="CY91:DK91"/>
    <mergeCell ref="DO39:EE39"/>
    <mergeCell ref="CX38:DN38"/>
    <mergeCell ref="EL85:EX85"/>
    <mergeCell ref="CI85:CX85"/>
    <mergeCell ref="CY55:DK55"/>
    <mergeCell ref="CI49:CX49"/>
    <mergeCell ref="CI50:CX50"/>
    <mergeCell ref="CI68:CX68"/>
    <mergeCell ref="DL68:DX68"/>
    <mergeCell ref="EF38:ET38"/>
    <mergeCell ref="DL48:DX48"/>
    <mergeCell ref="CX39:DN39"/>
    <mergeCell ref="CI48:CX48"/>
    <mergeCell ref="DY48:EK48"/>
    <mergeCell ref="EL45:FK45"/>
    <mergeCell ref="DL47:DX47"/>
    <mergeCell ref="EL46:EX46"/>
    <mergeCell ref="DY46:EK46"/>
    <mergeCell ref="DY47:EK47"/>
    <mergeCell ref="EU38:FK38"/>
    <mergeCell ref="BV94:CH94"/>
    <mergeCell ref="CI94:CX94"/>
    <mergeCell ref="EL91:EX91"/>
    <mergeCell ref="EY57:FK57"/>
    <mergeCell ref="CI83:CX83"/>
    <mergeCell ref="EY84:FK84"/>
    <mergeCell ref="BV91:CH91"/>
    <mergeCell ref="BV84:CH84"/>
    <mergeCell ref="CI84:CX84"/>
    <mergeCell ref="CY97:DK97"/>
    <mergeCell ref="BV104:CH104"/>
    <mergeCell ref="DO33:EE33"/>
    <mergeCell ref="DL50:DX50"/>
    <mergeCell ref="DY64:EK64"/>
    <mergeCell ref="DY55:EK55"/>
    <mergeCell ref="DO38:EE38"/>
    <mergeCell ref="CY57:DK57"/>
    <mergeCell ref="CI103:CX103"/>
    <mergeCell ref="CI91:CX91"/>
    <mergeCell ref="EY108:FK108"/>
    <mergeCell ref="BM127:CF127"/>
    <mergeCell ref="BV95:CH95"/>
    <mergeCell ref="CY95:DK95"/>
    <mergeCell ref="CI95:CX95"/>
    <mergeCell ref="BV100:CH100"/>
    <mergeCell ref="BV101:CH101"/>
    <mergeCell ref="CI101:CX101"/>
    <mergeCell ref="BD102:BU102"/>
    <mergeCell ref="CI97:CX97"/>
    <mergeCell ref="A107:AJ107"/>
    <mergeCell ref="BV105:CH105"/>
    <mergeCell ref="A105:AJ105"/>
    <mergeCell ref="BV108:CH108"/>
    <mergeCell ref="AK107:AP107"/>
    <mergeCell ref="AQ106:BB106"/>
    <mergeCell ref="A108:AJ108"/>
    <mergeCell ref="AQ108:BB108"/>
    <mergeCell ref="AQ120:AU120"/>
    <mergeCell ref="AQ121:AU121"/>
    <mergeCell ref="AQ117:AU117"/>
    <mergeCell ref="A121:AO121"/>
    <mergeCell ref="A120:AO120"/>
    <mergeCell ref="AP111:AU112"/>
    <mergeCell ref="BD108:BU108"/>
    <mergeCell ref="AV116:BL116"/>
    <mergeCell ref="A110:FK110"/>
    <mergeCell ref="AV114:BL114"/>
    <mergeCell ref="AQ114:AU114"/>
    <mergeCell ref="AV113:BL113"/>
    <mergeCell ref="AQ115:AU115"/>
    <mergeCell ref="CG113:CW113"/>
    <mergeCell ref="BM113:CF113"/>
    <mergeCell ref="AQ103:BB103"/>
    <mergeCell ref="AQ104:BB104"/>
    <mergeCell ref="AV111:BL112"/>
    <mergeCell ref="BV107:CH107"/>
    <mergeCell ref="BM111:CF112"/>
    <mergeCell ref="BV106:CH106"/>
    <mergeCell ref="BD106:BU106"/>
    <mergeCell ref="BD107:BU107"/>
    <mergeCell ref="AQ107:BB107"/>
    <mergeCell ref="BD105:BU105"/>
    <mergeCell ref="A131:AO131"/>
    <mergeCell ref="A124:AO124"/>
    <mergeCell ref="AQ125:AU125"/>
    <mergeCell ref="AQ116:AU116"/>
    <mergeCell ref="A119:AO119"/>
    <mergeCell ref="AP119:AU119"/>
    <mergeCell ref="AQ124:AU124"/>
    <mergeCell ref="A117:AO117"/>
    <mergeCell ref="AQ123:AU123"/>
    <mergeCell ref="AQ122:AU122"/>
    <mergeCell ref="AQ133:AU133"/>
    <mergeCell ref="AV133:BL133"/>
    <mergeCell ref="AV131:BL131"/>
    <mergeCell ref="AQ126:AU126"/>
    <mergeCell ref="AQ131:AU131"/>
    <mergeCell ref="AV127:BL127"/>
    <mergeCell ref="AQ128:AU128"/>
    <mergeCell ref="AQ130:AU130"/>
    <mergeCell ref="AV129:BL129"/>
    <mergeCell ref="AQ129:AU129"/>
    <mergeCell ref="A142:BB142"/>
    <mergeCell ref="A139:AE139"/>
    <mergeCell ref="A140:BB140"/>
    <mergeCell ref="R138:AE138"/>
    <mergeCell ref="AH138:BI138"/>
    <mergeCell ref="A134:AO134"/>
    <mergeCell ref="B136:BB136"/>
    <mergeCell ref="R137:AE137"/>
    <mergeCell ref="AH137:BI137"/>
    <mergeCell ref="A133:AO133"/>
    <mergeCell ref="A113:AO113"/>
    <mergeCell ref="A135:BB135"/>
    <mergeCell ref="AQ132:AU132"/>
    <mergeCell ref="A132:AO132"/>
    <mergeCell ref="AQ134:AU134"/>
    <mergeCell ref="AV134:BL134"/>
    <mergeCell ref="AV132:BL132"/>
    <mergeCell ref="A125:AO125"/>
    <mergeCell ref="AV130:BL130"/>
    <mergeCell ref="A101:AJ101"/>
    <mergeCell ref="AK102:AP102"/>
    <mergeCell ref="A102:AJ102"/>
    <mergeCell ref="A103:AJ103"/>
    <mergeCell ref="AK103:AP103"/>
    <mergeCell ref="A104:AJ104"/>
    <mergeCell ref="AQ105:BB105"/>
    <mergeCell ref="BM125:CF125"/>
    <mergeCell ref="BM118:CF118"/>
    <mergeCell ref="AQ118:AU118"/>
    <mergeCell ref="A114:AO114"/>
    <mergeCell ref="AV117:BL117"/>
    <mergeCell ref="AP113:AU113"/>
    <mergeCell ref="A111:AO112"/>
    <mergeCell ref="AK108:AP108"/>
    <mergeCell ref="CI102:CX102"/>
    <mergeCell ref="BV102:CH102"/>
    <mergeCell ref="BD104:BU104"/>
    <mergeCell ref="BD103:BU103"/>
    <mergeCell ref="BV103:CH103"/>
    <mergeCell ref="CY102:DK102"/>
    <mergeCell ref="BD91:BU91"/>
    <mergeCell ref="BV96:CH96"/>
    <mergeCell ref="BV99:CH99"/>
    <mergeCell ref="BV97:CH97"/>
    <mergeCell ref="BV98:CH98"/>
    <mergeCell ref="CY101:DK101"/>
    <mergeCell ref="CY100:DK100"/>
    <mergeCell ref="BD101:BU101"/>
    <mergeCell ref="BD98:BU98"/>
    <mergeCell ref="BD94:BU94"/>
    <mergeCell ref="BL96:BU96"/>
    <mergeCell ref="BD100:BU100"/>
    <mergeCell ref="CI99:CX99"/>
    <mergeCell ref="BD99:BU99"/>
    <mergeCell ref="CI100:CX100"/>
    <mergeCell ref="CI96:CX96"/>
    <mergeCell ref="BD95:BU95"/>
    <mergeCell ref="BD79:BU79"/>
    <mergeCell ref="AQ77:BB77"/>
    <mergeCell ref="CI98:CX98"/>
    <mergeCell ref="BD76:BU76"/>
    <mergeCell ref="BD90:BU90"/>
    <mergeCell ref="BD86:BU86"/>
    <mergeCell ref="BD85:BU85"/>
    <mergeCell ref="BD88:BU88"/>
    <mergeCell ref="BD89:BU89"/>
    <mergeCell ref="AQ89:BB89"/>
    <mergeCell ref="BD81:BU81"/>
    <mergeCell ref="BD83:BU83"/>
    <mergeCell ref="AQ82:BB82"/>
    <mergeCell ref="BD87:BU87"/>
    <mergeCell ref="AQ85:BB85"/>
    <mergeCell ref="AQ86:BB86"/>
    <mergeCell ref="BD82:BU82"/>
    <mergeCell ref="AK64:AP64"/>
    <mergeCell ref="AK66:AP66"/>
    <mergeCell ref="AQ88:BB88"/>
    <mergeCell ref="BD84:BU84"/>
    <mergeCell ref="AQ75:BB75"/>
    <mergeCell ref="AK82:AP82"/>
    <mergeCell ref="AK75:AP75"/>
    <mergeCell ref="AK77:AP77"/>
    <mergeCell ref="AK81:AP81"/>
    <mergeCell ref="AK76:AP76"/>
    <mergeCell ref="AK67:AP67"/>
    <mergeCell ref="AQ76:BB76"/>
    <mergeCell ref="AQ66:BB66"/>
    <mergeCell ref="AQ68:BB68"/>
    <mergeCell ref="AQ70:BB70"/>
    <mergeCell ref="AK72:AP72"/>
    <mergeCell ref="AQ64:BB64"/>
    <mergeCell ref="AK78:AP78"/>
    <mergeCell ref="A76:AJ76"/>
    <mergeCell ref="A78:AJ78"/>
    <mergeCell ref="A77:AJ77"/>
    <mergeCell ref="AQ71:BB71"/>
    <mergeCell ref="AQ74:BB74"/>
    <mergeCell ref="AK74:AP74"/>
    <mergeCell ref="AQ78:BB78"/>
    <mergeCell ref="AK65:AP65"/>
    <mergeCell ref="AQ73:BB73"/>
    <mergeCell ref="AQ81:BB81"/>
    <mergeCell ref="A75:AJ75"/>
    <mergeCell ref="A74:AJ74"/>
    <mergeCell ref="A73:AJ73"/>
    <mergeCell ref="AK73:AP73"/>
    <mergeCell ref="A89:AJ89"/>
    <mergeCell ref="AK69:AP69"/>
    <mergeCell ref="A87:AJ87"/>
    <mergeCell ref="A85:AJ85"/>
    <mergeCell ref="AK86:AP86"/>
    <mergeCell ref="A88:AJ88"/>
    <mergeCell ref="AK79:AP79"/>
    <mergeCell ref="A79:AJ79"/>
    <mergeCell ref="A81:AJ81"/>
    <mergeCell ref="A82:AJ82"/>
    <mergeCell ref="A97:AJ97"/>
    <mergeCell ref="AK97:AP97"/>
    <mergeCell ref="A91:AJ91"/>
    <mergeCell ref="A95:AJ95"/>
    <mergeCell ref="AK95:AP95"/>
    <mergeCell ref="AK92:AP92"/>
    <mergeCell ref="A96:AJ96"/>
    <mergeCell ref="AK91:AP91"/>
    <mergeCell ref="A93:AJ93"/>
    <mergeCell ref="A83:AJ83"/>
    <mergeCell ref="AK96:AP96"/>
    <mergeCell ref="A84:AJ84"/>
    <mergeCell ref="A86:AJ86"/>
    <mergeCell ref="A94:AJ94"/>
    <mergeCell ref="AK94:AP94"/>
    <mergeCell ref="AK90:AP90"/>
    <mergeCell ref="A90:AJ90"/>
    <mergeCell ref="AK93:AP93"/>
    <mergeCell ref="A92:AJ92"/>
    <mergeCell ref="A98:AJ98"/>
    <mergeCell ref="A106:AJ106"/>
    <mergeCell ref="AK99:AP99"/>
    <mergeCell ref="AK105:AP105"/>
    <mergeCell ref="AK106:AP106"/>
    <mergeCell ref="A100:AJ100"/>
    <mergeCell ref="A99:AJ99"/>
    <mergeCell ref="AK100:AP100"/>
    <mergeCell ref="AK98:AP98"/>
    <mergeCell ref="AK101:AP101"/>
    <mergeCell ref="AQ127:AU127"/>
    <mergeCell ref="AV128:BL128"/>
    <mergeCell ref="A127:AO127"/>
    <mergeCell ref="A128:AO128"/>
    <mergeCell ref="A126:AO126"/>
    <mergeCell ref="A129:AO129"/>
    <mergeCell ref="A130:AO130"/>
    <mergeCell ref="A115:AO115"/>
    <mergeCell ref="A123:AO123"/>
    <mergeCell ref="A122:AO122"/>
    <mergeCell ref="A116:AO116"/>
    <mergeCell ref="A118:AO118"/>
    <mergeCell ref="CG129:CW129"/>
    <mergeCell ref="AV115:BL115"/>
    <mergeCell ref="AV118:BL118"/>
    <mergeCell ref="BM122:CF122"/>
    <mergeCell ref="BM115:CF115"/>
    <mergeCell ref="BM129:CF129"/>
    <mergeCell ref="CG126:CW126"/>
    <mergeCell ref="CG123:CW123"/>
    <mergeCell ref="BM128:CF128"/>
    <mergeCell ref="CG127:CW127"/>
    <mergeCell ref="BM114:CF114"/>
    <mergeCell ref="BM116:CF116"/>
    <mergeCell ref="CG121:CW121"/>
    <mergeCell ref="CG117:CW117"/>
    <mergeCell ref="CG116:CW116"/>
    <mergeCell ref="BM117:CF117"/>
    <mergeCell ref="CG118:CW118"/>
    <mergeCell ref="CG128:CW128"/>
    <mergeCell ref="CG122:CW122"/>
    <mergeCell ref="BM126:CF126"/>
    <mergeCell ref="AV119:BL119"/>
    <mergeCell ref="CG119:CW119"/>
    <mergeCell ref="AV122:BL122"/>
    <mergeCell ref="CG124:CW124"/>
    <mergeCell ref="AV120:BL120"/>
    <mergeCell ref="AV121:BL121"/>
    <mergeCell ref="CA135:DB136"/>
    <mergeCell ref="CX134:DN134"/>
    <mergeCell ref="BM134:CF134"/>
    <mergeCell ref="BM132:CF132"/>
    <mergeCell ref="CG134:CW134"/>
    <mergeCell ref="CX133:DN133"/>
    <mergeCell ref="BM133:CF133"/>
    <mergeCell ref="CG132:CW132"/>
    <mergeCell ref="BM130:CF130"/>
    <mergeCell ref="CG133:CW133"/>
    <mergeCell ref="DO130:EE130"/>
    <mergeCell ref="DO133:EE133"/>
    <mergeCell ref="DO131:EE131"/>
    <mergeCell ref="DO132:EE132"/>
    <mergeCell ref="CG130:CW130"/>
    <mergeCell ref="BM131:CF131"/>
    <mergeCell ref="CG131:CW131"/>
    <mergeCell ref="CX132:DN132"/>
    <mergeCell ref="CX131:DN131"/>
    <mergeCell ref="EU130:FK130"/>
    <mergeCell ref="DT137:ET137"/>
    <mergeCell ref="DT136:ET136"/>
    <mergeCell ref="DD137:DQ137"/>
    <mergeCell ref="EU134:FK134"/>
    <mergeCell ref="DO134:EE134"/>
    <mergeCell ref="EF134:ET134"/>
    <mergeCell ref="EF131:ET131"/>
    <mergeCell ref="EF133:ET133"/>
    <mergeCell ref="CX130:DN130"/>
    <mergeCell ref="EU123:FK123"/>
    <mergeCell ref="EF123:ET123"/>
    <mergeCell ref="EU133:FK133"/>
    <mergeCell ref="EU131:FK131"/>
    <mergeCell ref="EF132:ET132"/>
    <mergeCell ref="EU129:FK129"/>
    <mergeCell ref="EF129:ET129"/>
    <mergeCell ref="EU132:FK132"/>
    <mergeCell ref="EF130:ET130"/>
    <mergeCell ref="EF124:ET124"/>
    <mergeCell ref="EU124:FK124"/>
    <mergeCell ref="CX129:DN129"/>
    <mergeCell ref="DO127:EE127"/>
    <mergeCell ref="CX127:DN127"/>
    <mergeCell ref="CX128:DN128"/>
    <mergeCell ref="DO129:EE129"/>
    <mergeCell ref="CX124:DN124"/>
    <mergeCell ref="DO128:EE128"/>
    <mergeCell ref="EU127:FK127"/>
    <mergeCell ref="EF127:ET127"/>
    <mergeCell ref="EU128:FK128"/>
    <mergeCell ref="EF128:ET128"/>
    <mergeCell ref="EU126:FK126"/>
    <mergeCell ref="EF125:ET125"/>
    <mergeCell ref="EU125:FK125"/>
    <mergeCell ref="EF126:ET126"/>
    <mergeCell ref="CX119:DN119"/>
    <mergeCell ref="DO125:EE125"/>
    <mergeCell ref="CX126:DN126"/>
    <mergeCell ref="CX125:DN125"/>
    <mergeCell ref="CX120:DN120"/>
    <mergeCell ref="DO124:EE124"/>
    <mergeCell ref="DO123:EE123"/>
    <mergeCell ref="CX123:DN123"/>
    <mergeCell ref="DO126:EE126"/>
    <mergeCell ref="DO122:EE122"/>
    <mergeCell ref="AV126:BL126"/>
    <mergeCell ref="CG125:CW125"/>
    <mergeCell ref="AV124:BL124"/>
    <mergeCell ref="AV123:BL123"/>
    <mergeCell ref="BM124:CF124"/>
    <mergeCell ref="AV125:BL125"/>
    <mergeCell ref="BM123:CF123"/>
    <mergeCell ref="CX122:DN122"/>
    <mergeCell ref="BM121:CF121"/>
    <mergeCell ref="BM120:CF120"/>
    <mergeCell ref="DO121:EE121"/>
    <mergeCell ref="CX121:DN121"/>
    <mergeCell ref="CG120:CW120"/>
    <mergeCell ref="EU122:FK122"/>
    <mergeCell ref="EF120:ET120"/>
    <mergeCell ref="EU121:FK121"/>
    <mergeCell ref="DO120:EE120"/>
    <mergeCell ref="EU119:FK119"/>
    <mergeCell ref="EU118:FK118"/>
    <mergeCell ref="EF121:ET121"/>
    <mergeCell ref="EU120:FK120"/>
    <mergeCell ref="EF119:ET119"/>
    <mergeCell ref="DO116:EE116"/>
    <mergeCell ref="DO119:EE119"/>
    <mergeCell ref="DO118:EE118"/>
    <mergeCell ref="EF122:ET122"/>
    <mergeCell ref="EU117:FK117"/>
    <mergeCell ref="EF117:ET117"/>
    <mergeCell ref="AK104:AP104"/>
    <mergeCell ref="BM119:CF119"/>
    <mergeCell ref="CX118:DN118"/>
    <mergeCell ref="CG114:CW114"/>
    <mergeCell ref="EU116:FK116"/>
    <mergeCell ref="EF116:ET116"/>
    <mergeCell ref="EF118:ET118"/>
    <mergeCell ref="DO117:EE117"/>
    <mergeCell ref="CI106:CX106"/>
    <mergeCell ref="DY107:EK107"/>
    <mergeCell ref="DL106:DX106"/>
    <mergeCell ref="CY106:DK106"/>
    <mergeCell ref="EU115:FK115"/>
    <mergeCell ref="EF115:ET115"/>
    <mergeCell ref="AQ72:BB72"/>
    <mergeCell ref="EF114:ET114"/>
    <mergeCell ref="CG115:CW115"/>
    <mergeCell ref="EF113:ET113"/>
    <mergeCell ref="CX113:DN113"/>
    <mergeCell ref="DO113:EE113"/>
    <mergeCell ref="BD97:BU97"/>
    <mergeCell ref="AQ95:BB95"/>
    <mergeCell ref="AK87:AP87"/>
    <mergeCell ref="AQ87:BB87"/>
    <mergeCell ref="AK89:AP89"/>
    <mergeCell ref="AQ90:BB90"/>
    <mergeCell ref="AK88:AP88"/>
    <mergeCell ref="AQ101:BB101"/>
    <mergeCell ref="AQ102:BB102"/>
    <mergeCell ref="AQ99:BB99"/>
    <mergeCell ref="AQ94:BB94"/>
    <mergeCell ref="AQ98:BB98"/>
    <mergeCell ref="AQ97:BB97"/>
    <mergeCell ref="AQ96:BB96"/>
    <mergeCell ref="AQ100:BB100"/>
    <mergeCell ref="AK83:AP83"/>
    <mergeCell ref="BD52:BU52"/>
    <mergeCell ref="AK53:AP53"/>
    <mergeCell ref="AK52:AP52"/>
    <mergeCell ref="BD53:BU53"/>
    <mergeCell ref="AQ52:BB52"/>
    <mergeCell ref="AQ53:BB53"/>
    <mergeCell ref="AK62:AO62"/>
    <mergeCell ref="AK70:AP70"/>
    <mergeCell ref="AQ79:BB79"/>
    <mergeCell ref="AK85:AP85"/>
    <mergeCell ref="AQ83:BB83"/>
    <mergeCell ref="AQ63:BB63"/>
    <mergeCell ref="AK84:AP84"/>
    <mergeCell ref="AK71:AP71"/>
    <mergeCell ref="AK68:AP68"/>
    <mergeCell ref="AQ84:BB84"/>
    <mergeCell ref="AQ65:BB65"/>
    <mergeCell ref="AQ67:BB67"/>
    <mergeCell ref="AQ69:BB69"/>
    <mergeCell ref="A69:AJ69"/>
    <mergeCell ref="A72:AJ72"/>
    <mergeCell ref="A70:AJ70"/>
    <mergeCell ref="A71:AJ71"/>
    <mergeCell ref="A67:AJ67"/>
    <mergeCell ref="A68:AJ68"/>
    <mergeCell ref="A66:AJ66"/>
    <mergeCell ref="A64:AJ64"/>
    <mergeCell ref="A65:AJ65"/>
    <mergeCell ref="A63:AJ63"/>
    <mergeCell ref="AK63:AP63"/>
    <mergeCell ref="AK50:AP50"/>
    <mergeCell ref="A58:AJ58"/>
    <mergeCell ref="A54:AJ54"/>
    <mergeCell ref="A55:AJ55"/>
    <mergeCell ref="A56:AJ56"/>
    <mergeCell ref="AK56:AP56"/>
    <mergeCell ref="AK58:AP58"/>
    <mergeCell ref="A59:AJ59"/>
    <mergeCell ref="BD49:BU49"/>
    <mergeCell ref="A57:AJ57"/>
    <mergeCell ref="A53:AJ53"/>
    <mergeCell ref="A52:AJ52"/>
    <mergeCell ref="AK54:AP54"/>
    <mergeCell ref="AK55:AP55"/>
    <mergeCell ref="AK57:AP57"/>
    <mergeCell ref="A50:AJ50"/>
    <mergeCell ref="A51:AJ51"/>
    <mergeCell ref="A49:AJ49"/>
    <mergeCell ref="BL37:CF37"/>
    <mergeCell ref="BL36:CF36"/>
    <mergeCell ref="CI47:CX47"/>
    <mergeCell ref="BD51:BU51"/>
    <mergeCell ref="BL50:BU50"/>
    <mergeCell ref="BV50:CH50"/>
    <mergeCell ref="BV49:CH49"/>
    <mergeCell ref="BL39:CF39"/>
    <mergeCell ref="BV48:CH48"/>
    <mergeCell ref="BV45:CH46"/>
    <mergeCell ref="BL27:CF27"/>
    <mergeCell ref="CG32:CW32"/>
    <mergeCell ref="CG31:CW31"/>
    <mergeCell ref="CG38:CW38"/>
    <mergeCell ref="BL38:CF38"/>
    <mergeCell ref="CG34:CW34"/>
    <mergeCell ref="BL34:CF34"/>
    <mergeCell ref="CG36:CW36"/>
    <mergeCell ref="CG37:CW37"/>
    <mergeCell ref="BL35:CF35"/>
    <mergeCell ref="BD48:BU48"/>
    <mergeCell ref="A44:FK44"/>
    <mergeCell ref="EY48:FK48"/>
    <mergeCell ref="CY48:DK48"/>
    <mergeCell ref="BV47:CH47"/>
    <mergeCell ref="BD45:BU46"/>
    <mergeCell ref="BD47:BU47"/>
    <mergeCell ref="A48:AJ48"/>
    <mergeCell ref="AK48:AP48"/>
    <mergeCell ref="EF39:ET39"/>
    <mergeCell ref="A47:AJ47"/>
    <mergeCell ref="AT39:BB39"/>
    <mergeCell ref="AK45:AP46"/>
    <mergeCell ref="AN39:AS39"/>
    <mergeCell ref="AQ45:BB46"/>
    <mergeCell ref="AQ47:BB47"/>
    <mergeCell ref="CG39:CW39"/>
    <mergeCell ref="EU30:FK30"/>
    <mergeCell ref="EU31:FK31"/>
    <mergeCell ref="DO30:EE30"/>
    <mergeCell ref="EF30:ET30"/>
    <mergeCell ref="EF31:ET31"/>
    <mergeCell ref="DO31:EE31"/>
    <mergeCell ref="EU29:FK29"/>
    <mergeCell ref="CG27:CW27"/>
    <mergeCell ref="EF26:ET26"/>
    <mergeCell ref="EU26:FK26"/>
    <mergeCell ref="EU27:FK27"/>
    <mergeCell ref="DO28:EE28"/>
    <mergeCell ref="EF29:ET29"/>
    <mergeCell ref="DO29:EE29"/>
    <mergeCell ref="CX29:DN29"/>
    <mergeCell ref="DO26:EE26"/>
    <mergeCell ref="DO27:EE27"/>
    <mergeCell ref="CX27:DN27"/>
    <mergeCell ref="CX28:DN28"/>
    <mergeCell ref="CG30:CW30"/>
    <mergeCell ref="CG29:CW29"/>
    <mergeCell ref="CX30:DN30"/>
    <mergeCell ref="A21:AM21"/>
    <mergeCell ref="AT23:BB23"/>
    <mergeCell ref="BL23:CF23"/>
    <mergeCell ref="AT26:BB26"/>
    <mergeCell ref="AT25:BB25"/>
    <mergeCell ref="AN26:AS26"/>
    <mergeCell ref="AT24:BB24"/>
    <mergeCell ref="A22:AM22"/>
    <mergeCell ref="BL22:CF22"/>
    <mergeCell ref="A23:AM23"/>
    <mergeCell ref="A24:AM24"/>
    <mergeCell ref="AN24:AS24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AN21:AS21"/>
    <mergeCell ref="AN23:AS23"/>
    <mergeCell ref="AN22:AS22"/>
    <mergeCell ref="AT21:BB21"/>
    <mergeCell ref="AT22:BB22"/>
    <mergeCell ref="DO25:EE25"/>
    <mergeCell ref="DO24:EE24"/>
    <mergeCell ref="BL21:CF21"/>
    <mergeCell ref="CG23:CW23"/>
    <mergeCell ref="CG24:CW24"/>
    <mergeCell ref="BL25:CF25"/>
    <mergeCell ref="CG25:CW25"/>
    <mergeCell ref="CG20:CW20"/>
    <mergeCell ref="CX21:DN21"/>
    <mergeCell ref="DO18:EE18"/>
    <mergeCell ref="DO19:EE19"/>
    <mergeCell ref="CX20:DN20"/>
    <mergeCell ref="DO21:EE21"/>
    <mergeCell ref="CG21:CW21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EF22:ET22"/>
    <mergeCell ref="CX24:DN24"/>
    <mergeCell ref="DO22:EE22"/>
    <mergeCell ref="CX23:DN23"/>
    <mergeCell ref="DO23:EE23"/>
    <mergeCell ref="EU28:FK28"/>
    <mergeCell ref="EF28:ET28"/>
    <mergeCell ref="EF25:ET25"/>
    <mergeCell ref="EU25:FK25"/>
    <mergeCell ref="EF27:ET27"/>
    <mergeCell ref="EU8:FK8"/>
    <mergeCell ref="A14:FK14"/>
    <mergeCell ref="EH10:ER10"/>
    <mergeCell ref="EH9:ER9"/>
    <mergeCell ref="V9:EC9"/>
    <mergeCell ref="EU10:FK10"/>
    <mergeCell ref="P10:ED10"/>
    <mergeCell ref="EU11:FK11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BL18:CF18"/>
    <mergeCell ref="A20:AM20"/>
    <mergeCell ref="BL19:CF19"/>
    <mergeCell ref="AT20:BB20"/>
    <mergeCell ref="AN18:AS18"/>
    <mergeCell ref="AT18:BB18"/>
    <mergeCell ref="A19:AM19"/>
    <mergeCell ref="AT19:BB19"/>
    <mergeCell ref="BL20:CF20"/>
    <mergeCell ref="AN19:AS19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26:CF26"/>
    <mergeCell ref="BL24:CF24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BL16:CF17"/>
    <mergeCell ref="DO17:EE17"/>
    <mergeCell ref="AN35:AS35"/>
    <mergeCell ref="AN36:AS36"/>
    <mergeCell ref="AN34:AS34"/>
    <mergeCell ref="BL32:CF32"/>
    <mergeCell ref="AT35:BB35"/>
    <mergeCell ref="AT34:BB34"/>
    <mergeCell ref="BL33:CF33"/>
    <mergeCell ref="BL29:CF29"/>
    <mergeCell ref="AQ51:BB51"/>
    <mergeCell ref="AN38:AS38"/>
    <mergeCell ref="AT36:BB36"/>
    <mergeCell ref="AQ48:BB48"/>
    <mergeCell ref="AT38:BB38"/>
    <mergeCell ref="AK49:AP49"/>
    <mergeCell ref="AK51:AP51"/>
    <mergeCell ref="A38:AM38"/>
    <mergeCell ref="AQ49:BB49"/>
    <mergeCell ref="AQ50:BB50"/>
    <mergeCell ref="AK47:AP47"/>
    <mergeCell ref="AN30:AS30"/>
    <mergeCell ref="AT31:BB31"/>
    <mergeCell ref="AN33:AS33"/>
    <mergeCell ref="AT32:BB32"/>
    <mergeCell ref="AT30:BB30"/>
    <mergeCell ref="A33:AM33"/>
    <mergeCell ref="A35:AM35"/>
    <mergeCell ref="A36:AM36"/>
    <mergeCell ref="AN37:AS37"/>
    <mergeCell ref="AT37:BB37"/>
    <mergeCell ref="A45:AJ46"/>
    <mergeCell ref="A37:AM37"/>
    <mergeCell ref="A39:AM39"/>
    <mergeCell ref="AN27:AS27"/>
    <mergeCell ref="AT33:BB33"/>
    <mergeCell ref="A32:AM32"/>
    <mergeCell ref="AT29:BB29"/>
    <mergeCell ref="AT27:BB27"/>
    <mergeCell ref="AN28:AS28"/>
    <mergeCell ref="AT28:BB28"/>
    <mergeCell ref="AN31:AS31"/>
    <mergeCell ref="AN32:AS32"/>
    <mergeCell ref="A26:AM26"/>
    <mergeCell ref="A29:AM29"/>
    <mergeCell ref="A25:AM25"/>
    <mergeCell ref="A34:AM34"/>
    <mergeCell ref="A28:AM28"/>
    <mergeCell ref="A31:AM31"/>
    <mergeCell ref="A30:AM30"/>
    <mergeCell ref="A27:AM27"/>
    <mergeCell ref="CG111:ET111"/>
    <mergeCell ref="EF112:ET112"/>
    <mergeCell ref="DO112:EE112"/>
    <mergeCell ref="CX112:DN112"/>
    <mergeCell ref="CG112:CW112"/>
    <mergeCell ref="EY107:FK107"/>
    <mergeCell ref="CX117:DN117"/>
    <mergeCell ref="CX116:DN116"/>
    <mergeCell ref="CX115:DN115"/>
    <mergeCell ref="DO114:EE114"/>
    <mergeCell ref="DO115:EE115"/>
    <mergeCell ref="CX114:DN114"/>
    <mergeCell ref="EU113:FK113"/>
    <mergeCell ref="EU114:FK114"/>
    <mergeCell ref="EU111:FK112"/>
    <mergeCell ref="EY106:FK106"/>
    <mergeCell ref="EL105:EX105"/>
    <mergeCell ref="EY105:FK105"/>
    <mergeCell ref="EY104:FK104"/>
    <mergeCell ref="DL104:DX104"/>
    <mergeCell ref="CY104:DK104"/>
    <mergeCell ref="EY103:FK103"/>
    <mergeCell ref="EL103:EX103"/>
    <mergeCell ref="EL104:EX104"/>
    <mergeCell ref="CY105:DK105"/>
    <mergeCell ref="CY99:DK99"/>
    <mergeCell ref="CI105:CX105"/>
    <mergeCell ref="DY105:EK105"/>
    <mergeCell ref="CY103:DK103"/>
    <mergeCell ref="CI104:CX104"/>
    <mergeCell ref="DL105:DX105"/>
    <mergeCell ref="DL103:DX103"/>
    <mergeCell ref="DY104:EK104"/>
    <mergeCell ref="DY103:EK103"/>
    <mergeCell ref="DY108:EK108"/>
    <mergeCell ref="DY106:EK106"/>
    <mergeCell ref="DY99:EK99"/>
    <mergeCell ref="EL102:EX102"/>
    <mergeCell ref="EL101:EX101"/>
    <mergeCell ref="EL107:EX107"/>
    <mergeCell ref="EL106:EX106"/>
    <mergeCell ref="EL108:EX108"/>
    <mergeCell ref="CI108:CX108"/>
    <mergeCell ref="DL108:DX108"/>
    <mergeCell ref="CY107:DK107"/>
    <mergeCell ref="DL107:DX107"/>
    <mergeCell ref="CI107:CX107"/>
    <mergeCell ref="CY108:DK108"/>
    <mergeCell ref="DL102:DX102"/>
    <mergeCell ref="DY101:EK101"/>
    <mergeCell ref="DL100:DX100"/>
    <mergeCell ref="DL101:DX101"/>
    <mergeCell ref="EY102:FK102"/>
    <mergeCell ref="DY102:EK102"/>
    <mergeCell ref="DY100:EK100"/>
    <mergeCell ref="EY101:FK101"/>
    <mergeCell ref="FM100:FQ100"/>
    <mergeCell ref="EL99:EX99"/>
    <mergeCell ref="EL98:EX98"/>
    <mergeCell ref="EL100:EX100"/>
    <mergeCell ref="FM98:FQ98"/>
    <mergeCell ref="EY99:FK99"/>
    <mergeCell ref="FM99:FQ99"/>
    <mergeCell ref="EY100:FK100"/>
    <mergeCell ref="DL90:DX90"/>
    <mergeCell ref="EY97:FK97"/>
    <mergeCell ref="FM97:FQ97"/>
    <mergeCell ref="FM94:FQ94"/>
    <mergeCell ref="EY94:FK94"/>
    <mergeCell ref="EL95:EX95"/>
    <mergeCell ref="DL94:DX94"/>
    <mergeCell ref="DL93:DX93"/>
    <mergeCell ref="DY93:EK93"/>
    <mergeCell ref="EL93:EX93"/>
    <mergeCell ref="FM86:FQ86"/>
    <mergeCell ref="FM90:FQ90"/>
    <mergeCell ref="EY98:FK98"/>
    <mergeCell ref="DL98:DX98"/>
    <mergeCell ref="DY95:EK95"/>
    <mergeCell ref="DY91:EK91"/>
    <mergeCell ref="DY90:EK90"/>
    <mergeCell ref="DY97:EK97"/>
    <mergeCell ref="DL95:DX95"/>
    <mergeCell ref="DL91:DX91"/>
    <mergeCell ref="FM91:FQ91"/>
    <mergeCell ref="FM89:FQ89"/>
    <mergeCell ref="FM87:FQ87"/>
    <mergeCell ref="FM88:FQ88"/>
    <mergeCell ref="FM93:FQ93"/>
    <mergeCell ref="FM74:FQ74"/>
    <mergeCell ref="EY51:FK51"/>
    <mergeCell ref="EY52:FK52"/>
    <mergeCell ref="EY54:FK54"/>
    <mergeCell ref="EY58:FK58"/>
    <mergeCell ref="EY60:FK60"/>
    <mergeCell ref="EY74:FK74"/>
    <mergeCell ref="EY59:FK59"/>
    <mergeCell ref="EY55:FK55"/>
    <mergeCell ref="FN50:FR50"/>
    <mergeCell ref="EY63:FK63"/>
    <mergeCell ref="FM71:FQ71"/>
    <mergeCell ref="FM70:FQ70"/>
    <mergeCell ref="EY70:FK70"/>
    <mergeCell ref="EY50:FK50"/>
    <mergeCell ref="EY66:FK66"/>
    <mergeCell ref="FM66:FQ66"/>
    <mergeCell ref="EY56:FK56"/>
    <mergeCell ref="EY67:FK67"/>
    <mergeCell ref="FM76:FQ76"/>
    <mergeCell ref="FM82:FQ82"/>
    <mergeCell ref="EY72:FK72"/>
    <mergeCell ref="FM77:FQ77"/>
    <mergeCell ref="EY75:FK75"/>
    <mergeCell ref="EY76:FK76"/>
    <mergeCell ref="FM75:FQ75"/>
    <mergeCell ref="EY73:FK73"/>
    <mergeCell ref="EY82:FK82"/>
    <mergeCell ref="FM73:FQ73"/>
    <mergeCell ref="FM72:FQ72"/>
    <mergeCell ref="EY69:FK69"/>
    <mergeCell ref="EY68:FK68"/>
    <mergeCell ref="FM68:FQ68"/>
    <mergeCell ref="EY71:FK71"/>
    <mergeCell ref="FM69:FQ69"/>
    <mergeCell ref="FM79:FQ79"/>
    <mergeCell ref="FM85:FQ85"/>
    <mergeCell ref="FM83:FQ83"/>
    <mergeCell ref="FM81:FQ81"/>
    <mergeCell ref="FM84:FQ84"/>
    <mergeCell ref="FM80:FQ80"/>
    <mergeCell ref="EY85:FK85"/>
    <mergeCell ref="EY79:FK79"/>
    <mergeCell ref="EY81:FK81"/>
    <mergeCell ref="EY77:FK77"/>
    <mergeCell ref="FM78:FQ78"/>
    <mergeCell ref="BV83:CH83"/>
    <mergeCell ref="CY78:DK78"/>
    <mergeCell ref="DL77:DX77"/>
    <mergeCell ref="DY79:EK79"/>
    <mergeCell ref="DY81:EK81"/>
    <mergeCell ref="DL81:DX81"/>
    <mergeCell ref="BV82:CH82"/>
    <mergeCell ref="BV79:CH79"/>
    <mergeCell ref="CY77:DK77"/>
    <mergeCell ref="EL60:EX60"/>
    <mergeCell ref="CI59:CX59"/>
    <mergeCell ref="DL61:DX61"/>
    <mergeCell ref="EL58:EX58"/>
    <mergeCell ref="DY60:EK60"/>
    <mergeCell ref="EL59:EX59"/>
    <mergeCell ref="CI58:CX58"/>
    <mergeCell ref="CI61:CX61"/>
    <mergeCell ref="DL72:DX72"/>
    <mergeCell ref="FM65:FQ65"/>
    <mergeCell ref="DY65:EK65"/>
    <mergeCell ref="CY63:DK63"/>
    <mergeCell ref="DL63:DX63"/>
    <mergeCell ref="DY63:EK63"/>
    <mergeCell ref="EL63:EX63"/>
    <mergeCell ref="FM67:FQ67"/>
    <mergeCell ref="EL69:EX69"/>
    <mergeCell ref="DY68:EK68"/>
    <mergeCell ref="EL53:EX53"/>
    <mergeCell ref="CI67:CX67"/>
    <mergeCell ref="CY60:DK60"/>
    <mergeCell ref="CI62:CX62"/>
    <mergeCell ref="DL55:DX55"/>
    <mergeCell ref="CY61:DK61"/>
    <mergeCell ref="CY59:DK59"/>
    <mergeCell ref="EL57:EX57"/>
    <mergeCell ref="DL58:DX58"/>
    <mergeCell ref="DL53:DX53"/>
    <mergeCell ref="CY53:DK53"/>
    <mergeCell ref="BV55:CH55"/>
    <mergeCell ref="EL66:EX66"/>
    <mergeCell ref="CY70:DK70"/>
    <mergeCell ref="CY64:DK64"/>
    <mergeCell ref="DL65:DX65"/>
    <mergeCell ref="DY66:EK66"/>
    <mergeCell ref="DL67:DX67"/>
    <mergeCell ref="DY69:EK69"/>
    <mergeCell ref="DL69:DX69"/>
    <mergeCell ref="BV51:CH51"/>
    <mergeCell ref="CI57:CX57"/>
    <mergeCell ref="BV57:CH57"/>
    <mergeCell ref="CI51:CX51"/>
    <mergeCell ref="BV52:CH52"/>
    <mergeCell ref="CI52:CX52"/>
    <mergeCell ref="BV53:CH53"/>
    <mergeCell ref="CI55:CX55"/>
    <mergeCell ref="DY51:EK51"/>
    <mergeCell ref="DY50:EK50"/>
    <mergeCell ref="CI70:CX70"/>
    <mergeCell ref="DL70:DX70"/>
    <mergeCell ref="CI53:CX53"/>
    <mergeCell ref="CI54:CX54"/>
    <mergeCell ref="DY53:EK53"/>
    <mergeCell ref="CY65:DK65"/>
    <mergeCell ref="CY68:DK68"/>
    <mergeCell ref="DL52:DX52"/>
    <mergeCell ref="BV81:CH81"/>
    <mergeCell ref="BV73:CH73"/>
    <mergeCell ref="BV76:CH76"/>
    <mergeCell ref="BV75:CH75"/>
    <mergeCell ref="BV77:CH77"/>
    <mergeCell ref="BV80:CH80"/>
    <mergeCell ref="FM63:FQ63"/>
    <mergeCell ref="BD64:BU64"/>
    <mergeCell ref="FM64:FQ64"/>
    <mergeCell ref="EL61:EX61"/>
    <mergeCell ref="EY61:FK61"/>
    <mergeCell ref="DY61:EK61"/>
    <mergeCell ref="EY62:FK62"/>
    <mergeCell ref="EL62:EX62"/>
    <mergeCell ref="BL62:BU62"/>
    <mergeCell ref="EY64:FK64"/>
    <mergeCell ref="EL92:EX92"/>
    <mergeCell ref="EY92:FK92"/>
    <mergeCell ref="FM92:FQ92"/>
    <mergeCell ref="BD92:BU92"/>
    <mergeCell ref="BV92:CH92"/>
    <mergeCell ref="CI92:CX92"/>
    <mergeCell ref="CY92:DK92"/>
    <mergeCell ref="DL92:DX92"/>
    <mergeCell ref="DY92:EK92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09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2016-06-01T07:23:34Z</cp:lastPrinted>
  <dcterms:created xsi:type="dcterms:W3CDTF">2005-02-01T12:32:18Z</dcterms:created>
  <dcterms:modified xsi:type="dcterms:W3CDTF">2016-06-01T10:20:54Z</dcterms:modified>
  <cp:category/>
  <cp:version/>
  <cp:contentType/>
  <cp:contentStatus/>
</cp:coreProperties>
</file>