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лист'!$A$1:$FN$149</definedName>
  </definedNames>
  <calcPr fullCalcOnLoad="1"/>
</workbook>
</file>

<file path=xl/sharedStrings.xml><?xml version="1.0" encoding="utf-8"?>
<sst xmlns="http://schemas.openxmlformats.org/spreadsheetml/2006/main" count="713" uniqueCount="277">
  <si>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</si>
  <si>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</si>
  <si>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</si>
  <si>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</si>
  <si>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</si>
  <si>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</si>
  <si>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</si>
  <si>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</si>
  <si>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</si>
  <si>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</si>
  <si>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</si>
  <si>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</si>
  <si>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</si>
  <si>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</si>
  <si>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</si>
  <si>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</si>
  <si>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</si>
  <si>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</si>
  <si>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</si>
  <si>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</si>
  <si>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</si>
  <si>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</si>
  <si>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</si>
  <si>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</si>
  <si>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</si>
  <si>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</si>
  <si>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</si>
  <si>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</si>
  <si>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</si>
  <si>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</si>
  <si>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</si>
  <si>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</si>
  <si>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</si>
  <si>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</si>
  <si>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</si>
  <si>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</si>
  <si>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</si>
  <si>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</si>
  <si>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</si>
  <si>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</si>
  <si>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</si>
  <si>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</si>
  <si>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</si>
  <si>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</si>
  <si>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</si>
  <si>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</si>
  <si>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</si>
  <si>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</si>
  <si>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</si>
  <si>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</si>
  <si>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</si>
  <si>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</si>
  <si>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</si>
  <si>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</si>
  <si>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</si>
  <si>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</si>
  <si>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</si>
  <si>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</si>
  <si>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</si>
  <si>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</si>
  <si>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</si>
  <si>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</si>
  <si>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</si>
  <si>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</si>
  <si>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</si>
  <si>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</si>
  <si>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</si>
  <si>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</si>
  <si>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</si>
  <si>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</si>
  <si>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</si>
  <si>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</si>
  <si>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</si>
  <si>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</si>
  <si>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</si>
  <si>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</si>
  <si>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</si>
  <si>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</si>
  <si>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</si>
  <si>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</si>
  <si>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</si>
  <si>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</si>
  <si>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</si>
  <si>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Прочие выплаты</t>
  </si>
  <si>
    <t>Прочие расходы</t>
  </si>
  <si>
    <t>Результат исполнения бюджета
(дефицит / профицит)</t>
  </si>
  <si>
    <t>Прочие  работы, услуги</t>
  </si>
  <si>
    <t>Заработная  плата</t>
  </si>
  <si>
    <t>всего: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</si>
  <si>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</si>
  <si>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</si>
  <si>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</si>
  <si>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</si>
  <si>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</si>
  <si>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</si>
  <si>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</si>
  <si>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</si>
  <si>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</si>
  <si>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</si>
  <si>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</si>
  <si>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</si>
  <si>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</si>
  <si>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</si>
  <si>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</si>
  <si>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</si>
  <si>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Безвозмездные перечисления государственным и муниципальным организациям</t>
  </si>
  <si>
    <t>Начисления  на  оплату  труда</t>
  </si>
  <si>
    <t>Услуги  связи</t>
  </si>
  <si>
    <t>Коммунальные  услуги</t>
  </si>
  <si>
    <t>Пособие по  социальной  помощи  населению</t>
  </si>
  <si>
    <t>Начисления  на выплаты по оплате  труда</t>
  </si>
  <si>
    <t>220</t>
  </si>
  <si>
    <t>Директор МАУ "РКЦ Образования"</t>
  </si>
  <si>
    <t>201</t>
  </si>
  <si>
    <t>241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</si>
  <si>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</si>
  <si>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</si>
  <si>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907 0113 0927000 321 00 262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</si>
  <si>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</si>
  <si>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</si>
  <si>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240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</si>
  <si>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</si>
  <si>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</si>
  <si>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</si>
  <si>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</si>
  <si>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</si>
  <si>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</si>
  <si>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907 0702 0926000 870  00 290</t>
  </si>
  <si>
    <t>907 0709 0926000 870  00 290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</si>
  <si>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</si>
  <si>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</si>
  <si>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</si>
  <si>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</si>
  <si>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</si>
  <si>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281</t>
  </si>
  <si>
    <t>282</t>
  </si>
  <si>
    <t>Исполнители: Брыль И.Ю., Устенко Е.А.</t>
  </si>
  <si>
    <t>907 0709 0020400 242 11 226</t>
  </si>
  <si>
    <t>907 0113 0229999 851 00 290</t>
  </si>
  <si>
    <t xml:space="preserve">907 0701 0210159 611 00 241  </t>
  </si>
  <si>
    <t xml:space="preserve">907 0701 0217202  611 16 241  </t>
  </si>
  <si>
    <t xml:space="preserve">907 0702 0210259 611 00 241  </t>
  </si>
  <si>
    <t>907 0702 0217203 611 16 241</t>
  </si>
  <si>
    <t>907 0702 0210359 611 00 241</t>
  </si>
  <si>
    <t>907 0709 0212411 244 00 226</t>
  </si>
  <si>
    <t>907 0709 0212415 350 00 290</t>
  </si>
  <si>
    <t>907 0709 0220011 121 00 211</t>
  </si>
  <si>
    <t>907 0709 0220011 121 00 213</t>
  </si>
  <si>
    <t>907 0709 0220011 122 00 212</t>
  </si>
  <si>
    <t>907 0709 0220019 244 00 221</t>
  </si>
  <si>
    <t>907 0709 0220019 244 00 223</t>
  </si>
  <si>
    <t>907 0709 0220019 244 00 225</t>
  </si>
  <si>
    <t>907 0709 0220019 244 00 226</t>
  </si>
  <si>
    <t>907 0709 0220019 244 00 340</t>
  </si>
  <si>
    <t>907 0709 0220019 852 00 290</t>
  </si>
  <si>
    <t>907 0709 0227204 00 16 800</t>
  </si>
  <si>
    <t>907 0709 0227204 121 16 211</t>
  </si>
  <si>
    <t>907 0709 0227204 121 16 213</t>
  </si>
  <si>
    <t>907 0709 0227204 122 16 212</t>
  </si>
  <si>
    <t>907 0709 0227204 122 16 213</t>
  </si>
  <si>
    <t>907 0709 0220459 611 00 241</t>
  </si>
  <si>
    <t xml:space="preserve">907 0709 0220459 621 00 241 </t>
  </si>
  <si>
    <t>907 1004 0227242 321 16 262</t>
  </si>
  <si>
    <t>907 1004 0227242 123 16 226</t>
  </si>
  <si>
    <t>907 1004 0227218 244 16 226</t>
  </si>
  <si>
    <t>907 1004 0227218 321 16 262</t>
  </si>
  <si>
    <t>907 1004 0227222 321 16 262</t>
  </si>
  <si>
    <t>Работы, услуги по содержанию имущества</t>
  </si>
  <si>
    <t>Увеличение стоимости материальных запасов</t>
  </si>
  <si>
    <r>
      <t xml:space="preserve">907 1004 0225260 321 16 262 </t>
    </r>
    <r>
      <rPr>
        <b/>
        <i/>
        <sz val="9"/>
        <color indexed="10"/>
        <rFont val="Arial"/>
        <family val="2"/>
      </rPr>
      <t>206</t>
    </r>
  </si>
  <si>
    <r>
      <t xml:space="preserve">907 1004 0225260 244 16 226 </t>
    </r>
    <r>
      <rPr>
        <b/>
        <i/>
        <sz val="9"/>
        <color indexed="10"/>
        <rFont val="Arial"/>
        <family val="2"/>
      </rPr>
      <t>206</t>
    </r>
  </si>
  <si>
    <t>213</t>
  </si>
  <si>
    <t>214</t>
  </si>
  <si>
    <t>230</t>
  </si>
  <si>
    <t>231</t>
  </si>
  <si>
    <t>232</t>
  </si>
  <si>
    <t>243</t>
  </si>
  <si>
    <t>244</t>
  </si>
  <si>
    <t>245</t>
  </si>
  <si>
    <t>246</t>
  </si>
  <si>
    <t>907 0709 0220019 244 00 222</t>
  </si>
  <si>
    <t>Транспортные   услуги</t>
  </si>
  <si>
    <t>907 0709 0227204 244 16 226</t>
  </si>
  <si>
    <t>907 0702 0210359 611 09 241</t>
  </si>
  <si>
    <t>256</t>
  </si>
  <si>
    <t>257</t>
  </si>
  <si>
    <t>60654000</t>
  </si>
  <si>
    <t>907 0702 0210359 611 10 241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</si>
  <si>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</si>
  <si>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</si>
  <si>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</si>
  <si>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</si>
  <si>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228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</si>
  <si>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</si>
  <si>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</si>
  <si>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</si>
  <si>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r>
      <t xml:space="preserve">907 0701 0217202 612 00 241 </t>
    </r>
    <r>
      <rPr>
        <b/>
        <i/>
        <sz val="9"/>
        <color indexed="10"/>
        <rFont val="Arial"/>
        <family val="2"/>
      </rPr>
      <t>О15</t>
    </r>
  </si>
  <si>
    <t>на 01</t>
  </si>
  <si>
    <t>227</t>
  </si>
  <si>
    <r>
      <t xml:space="preserve">907 0701 0210159 612 00 241 </t>
    </r>
    <r>
      <rPr>
        <b/>
        <i/>
        <sz val="9"/>
        <color indexed="10"/>
        <rFont val="Arial"/>
        <family val="2"/>
      </rPr>
      <t>О01</t>
    </r>
  </si>
  <si>
    <r>
      <t xml:space="preserve">907 0702 0212485 612 00 241 </t>
    </r>
    <r>
      <rPr>
        <b/>
        <i/>
        <sz val="9"/>
        <color indexed="10"/>
        <rFont val="Arial"/>
        <family val="2"/>
      </rPr>
      <t>О02</t>
    </r>
  </si>
  <si>
    <r>
      <t xml:space="preserve">907 0702 1522460 612 00 241 </t>
    </r>
    <r>
      <rPr>
        <b/>
        <i/>
        <sz val="9"/>
        <color indexed="10"/>
        <rFont val="Arial"/>
        <family val="2"/>
      </rPr>
      <t>О03</t>
    </r>
  </si>
  <si>
    <r>
      <t xml:space="preserve">907 0707 0212413 612  12 241 </t>
    </r>
    <r>
      <rPr>
        <b/>
        <i/>
        <sz val="9"/>
        <color indexed="10"/>
        <rFont val="Arial"/>
        <family val="2"/>
      </rPr>
      <t>О04</t>
    </r>
  </si>
  <si>
    <r>
      <t xml:space="preserve">907 0707 0217313 612  17 241 </t>
    </r>
    <r>
      <rPr>
        <b/>
        <i/>
        <sz val="9"/>
        <color indexed="10"/>
        <rFont val="Arial"/>
        <family val="2"/>
      </rPr>
      <t>О04</t>
    </r>
  </si>
  <si>
    <t>по ОКТМО</t>
  </si>
  <si>
    <t>202</t>
  </si>
  <si>
    <t>205</t>
  </si>
  <si>
    <t>206</t>
  </si>
  <si>
    <t>207</t>
  </si>
  <si>
    <t>210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</si>
  <si>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</si>
  <si>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</si>
  <si>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</si>
  <si>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</si>
  <si>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</si>
  <si>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</si>
  <si>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</si>
  <si>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</si>
  <si>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</si>
  <si>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</si>
  <si>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233</t>
  </si>
  <si>
    <t>234</t>
  </si>
  <si>
    <t>235</t>
  </si>
  <si>
    <t>236</t>
  </si>
  <si>
    <t>237</t>
  </si>
  <si>
    <t>242</t>
  </si>
  <si>
    <r>
      <t xml:space="preserve">907 0701 1812478 612 00 241 </t>
    </r>
    <r>
      <rPr>
        <b/>
        <i/>
        <sz val="9"/>
        <color indexed="10"/>
        <rFont val="Arial"/>
        <family val="2"/>
      </rPr>
      <t>О05</t>
    </r>
  </si>
  <si>
    <r>
      <t xml:space="preserve">907 0702 1812478 612 00 241 </t>
    </r>
    <r>
      <rPr>
        <b/>
        <i/>
        <sz val="9"/>
        <color indexed="10"/>
        <rFont val="Arial"/>
        <family val="2"/>
      </rPr>
      <t>О05</t>
    </r>
  </si>
  <si>
    <r>
      <t xml:space="preserve">907 0702 0212409 612 00 241 </t>
    </r>
    <r>
      <rPr>
        <b/>
        <i/>
        <sz val="9"/>
        <color indexed="10"/>
        <rFont val="Arial"/>
        <family val="2"/>
      </rPr>
      <t>О06</t>
    </r>
  </si>
  <si>
    <r>
      <t xml:space="preserve">907 0702 0212417 612 00 241 </t>
    </r>
    <r>
      <rPr>
        <b/>
        <i/>
        <sz val="9"/>
        <color indexed="10"/>
        <rFont val="Arial"/>
        <family val="2"/>
      </rPr>
      <t>О08</t>
    </r>
  </si>
  <si>
    <r>
      <t xml:space="preserve">907 0702 0822435 612 00 241 </t>
    </r>
    <r>
      <rPr>
        <b/>
        <i/>
        <sz val="9"/>
        <color indexed="10"/>
        <rFont val="Arial"/>
        <family val="2"/>
      </rPr>
      <t>О07</t>
    </r>
  </si>
  <si>
    <r>
      <t xml:space="preserve">907 0702 0214002 464 00 530 </t>
    </r>
    <r>
      <rPr>
        <b/>
        <i/>
        <sz val="9"/>
        <color indexed="10"/>
        <rFont val="Arial"/>
        <family val="2"/>
      </rPr>
      <t>И01</t>
    </r>
  </si>
  <si>
    <r>
      <t xml:space="preserve">907 0709 1812478 612 00 241 </t>
    </r>
    <r>
      <rPr>
        <b/>
        <i/>
        <sz val="9"/>
        <color indexed="10"/>
        <rFont val="Arial"/>
        <family val="2"/>
      </rPr>
      <t>О05</t>
    </r>
  </si>
  <si>
    <t>907 0701 0910159 611 00 241</t>
  </si>
  <si>
    <t>907 0701 0820159 611 00 241</t>
  </si>
  <si>
    <t>907 0702 0910259 611 00 241</t>
  </si>
  <si>
    <t>907 0702 0820259 611 00 241</t>
  </si>
  <si>
    <t>907 0702 0910359 611 00 241</t>
  </si>
  <si>
    <t>907 0702 0820359 611 00 241</t>
  </si>
  <si>
    <t xml:space="preserve">907 0709 0910459 611 00 241 </t>
  </si>
  <si>
    <t xml:space="preserve">907 0709 0820459 611 00 241 </t>
  </si>
  <si>
    <t>203</t>
  </si>
  <si>
    <t>204</t>
  </si>
  <si>
    <t>211</t>
  </si>
  <si>
    <t>212</t>
  </si>
  <si>
    <t>238</t>
  </si>
  <si>
    <t>239</t>
  </si>
  <si>
    <t>248</t>
  </si>
  <si>
    <t>249</t>
  </si>
  <si>
    <t>250</t>
  </si>
  <si>
    <t>251</t>
  </si>
  <si>
    <t>252</t>
  </si>
  <si>
    <t>253</t>
  </si>
  <si>
    <t>254</t>
  </si>
  <si>
    <t>255</t>
  </si>
  <si>
    <t>208</t>
  </si>
  <si>
    <t>209</t>
  </si>
  <si>
    <t>247</t>
  </si>
  <si>
    <r>
      <t xml:space="preserve">907 0701 0217308 612 17 241 </t>
    </r>
    <r>
      <rPr>
        <b/>
        <i/>
        <sz val="9"/>
        <color indexed="10"/>
        <rFont val="Arial"/>
        <family val="2"/>
      </rPr>
      <t>О10</t>
    </r>
  </si>
  <si>
    <r>
      <t xml:space="preserve">907 0701 0212487 612 12 241 </t>
    </r>
    <r>
      <rPr>
        <b/>
        <i/>
        <sz val="9"/>
        <color indexed="10"/>
        <rFont val="Arial"/>
        <family val="2"/>
      </rPr>
      <t>О10</t>
    </r>
  </si>
  <si>
    <r>
      <t xml:space="preserve">907 0702 0212480 612 12 241 </t>
    </r>
    <r>
      <rPr>
        <b/>
        <i/>
        <sz val="9"/>
        <color indexed="10"/>
        <rFont val="Arial"/>
        <family val="2"/>
      </rPr>
      <t>О11</t>
    </r>
  </si>
  <si>
    <t>907 0707 0211006 350 00 290</t>
  </si>
  <si>
    <t>258</t>
  </si>
  <si>
    <t>259</t>
  </si>
  <si>
    <t>260</t>
  </si>
  <si>
    <t>апреля</t>
  </si>
  <si>
    <t>01.04.2015</t>
  </si>
  <si>
    <r>
      <t xml:space="preserve">907 0701 0212488 612 00 241 </t>
    </r>
    <r>
      <rPr>
        <b/>
        <i/>
        <sz val="9"/>
        <color indexed="10"/>
        <rFont val="Arial"/>
        <family val="2"/>
      </rPr>
      <t>О12</t>
    </r>
  </si>
  <si>
    <r>
      <t>907 0702 0517381 612 17 241</t>
    </r>
    <r>
      <rPr>
        <b/>
        <i/>
        <sz val="9"/>
        <color indexed="10"/>
        <rFont val="Arial"/>
        <family val="2"/>
      </rPr>
      <t xml:space="preserve"> О14</t>
    </r>
  </si>
  <si>
    <t>907 0709 0220000 000 00 800</t>
  </si>
  <si>
    <t>02 апреля  2015 года</t>
  </si>
  <si>
    <r>
      <t xml:space="preserve">907 0702 9919110 612 11  241 </t>
    </r>
    <r>
      <rPr>
        <b/>
        <sz val="9"/>
        <color indexed="10"/>
        <rFont val="Arial"/>
        <family val="2"/>
      </rPr>
      <t>О09</t>
    </r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</si>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</sst>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" fontId="14" fillId="32" borderId="22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1" fontId="1" fillId="32" borderId="14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" fontId="14" fillId="32" borderId="14" xfId="0" applyNumberFormat="1" applyFont="1" applyFill="1" applyBorder="1" applyAlignment="1">
      <alignment horizontal="center"/>
    </xf>
    <xf numFmtId="0" fontId="10" fillId="4" borderId="0" xfId="0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49" fontId="15" fillId="32" borderId="22" xfId="0" applyNumberFormat="1" applyFont="1" applyFill="1" applyBorder="1" applyAlignment="1">
      <alignment horizontal="center"/>
    </xf>
    <xf numFmtId="4" fontId="15" fillId="32" borderId="22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right"/>
    </xf>
    <xf numFmtId="4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6" fillId="32" borderId="14" xfId="0" applyNumberFormat="1" applyFont="1" applyFill="1" applyBorder="1" applyAlignment="1">
      <alignment horizontal="center"/>
    </xf>
    <xf numFmtId="4" fontId="15" fillId="32" borderId="14" xfId="0" applyNumberFormat="1" applyFont="1" applyFill="1" applyBorder="1" applyAlignment="1">
      <alignment horizontal="center"/>
    </xf>
    <xf numFmtId="4" fontId="15" fillId="32" borderId="14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22" xfId="0" applyNumberFormat="1" applyFont="1" applyFill="1" applyBorder="1" applyAlignment="1">
      <alignment horizontal="center"/>
    </xf>
    <xf numFmtId="4" fontId="15" fillId="32" borderId="21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left"/>
    </xf>
    <xf numFmtId="4" fontId="14" fillId="32" borderId="14" xfId="0" applyNumberFormat="1" applyFont="1" applyFill="1" applyBorder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22" xfId="0" applyNumberFormat="1" applyFont="1" applyFill="1" applyBorder="1" applyAlignment="1">
      <alignment horizontal="center"/>
    </xf>
    <xf numFmtId="4" fontId="14" fillId="32" borderId="21" xfId="0" applyNumberFormat="1" applyFont="1" applyFill="1" applyBorder="1" applyAlignment="1">
      <alignment horizontal="center"/>
    </xf>
    <xf numFmtId="49" fontId="8" fillId="32" borderId="25" xfId="0" applyNumberFormat="1" applyFont="1" applyFill="1" applyBorder="1" applyAlignment="1">
      <alignment wrapText="1"/>
    </xf>
    <xf numFmtId="0" fontId="1" fillId="35" borderId="0" xfId="0" applyFont="1" applyFill="1" applyAlignment="1">
      <alignment horizontal="center"/>
    </xf>
    <xf numFmtId="4" fontId="16" fillId="32" borderId="14" xfId="0" applyNumberFormat="1" applyFont="1" applyFill="1" applyBorder="1" applyAlignment="1">
      <alignment horizontal="center"/>
    </xf>
    <xf numFmtId="49" fontId="14" fillId="32" borderId="14" xfId="0" applyNumberFormat="1" applyFont="1" applyFill="1" applyBorder="1" applyAlignment="1">
      <alignment horizontal="left"/>
    </xf>
    <xf numFmtId="4" fontId="16" fillId="32" borderId="24" xfId="0" applyNumberFormat="1" applyFont="1" applyFill="1" applyBorder="1" applyAlignment="1">
      <alignment horizontal="center"/>
    </xf>
    <xf numFmtId="4" fontId="16" fillId="32" borderId="22" xfId="0" applyNumberFormat="1" applyFont="1" applyFill="1" applyBorder="1" applyAlignment="1">
      <alignment horizontal="center"/>
    </xf>
    <xf numFmtId="4" fontId="16" fillId="32" borderId="21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4" fontId="8" fillId="32" borderId="14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4" fontId="15" fillId="32" borderId="28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31" xfId="0" applyFont="1" applyFill="1" applyBorder="1" applyAlignment="1">
      <alignment horizontal="center" vertical="top" wrapText="1"/>
    </xf>
    <xf numFmtId="4" fontId="14" fillId="32" borderId="28" xfId="0" applyNumberFormat="1" applyFont="1" applyFill="1" applyBorder="1" applyAlignment="1">
      <alignment horizontal="center"/>
    </xf>
    <xf numFmtId="4" fontId="14" fillId="32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3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wrapText="1"/>
    </xf>
    <xf numFmtId="49" fontId="1" fillId="0" borderId="22" xfId="0" applyNumberFormat="1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32" borderId="25" xfId="0" applyFont="1" applyFill="1" applyBorder="1" applyAlignment="1">
      <alignment/>
    </xf>
    <xf numFmtId="4" fontId="15" fillId="32" borderId="16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8" fillId="32" borderId="37" xfId="0" applyFont="1" applyFill="1" applyBorder="1" applyAlignment="1">
      <alignment/>
    </xf>
    <xf numFmtId="49" fontId="8" fillId="32" borderId="24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left"/>
    </xf>
    <xf numFmtId="49" fontId="14" fillId="32" borderId="24" xfId="0" applyNumberFormat="1" applyFont="1" applyFill="1" applyBorder="1" applyAlignment="1">
      <alignment horizontal="left"/>
    </xf>
    <xf numFmtId="49" fontId="14" fillId="32" borderId="22" xfId="0" applyNumberFormat="1" applyFont="1" applyFill="1" applyBorder="1" applyAlignment="1">
      <alignment horizontal="left"/>
    </xf>
    <xf numFmtId="49" fontId="14" fillId="32" borderId="21" xfId="0" applyNumberFormat="1" applyFont="1" applyFill="1" applyBorder="1" applyAlignment="1">
      <alignment horizontal="left"/>
    </xf>
    <xf numFmtId="0" fontId="14" fillId="32" borderId="25" xfId="0" applyFont="1" applyFill="1" applyBorder="1" applyAlignment="1">
      <alignment/>
    </xf>
    <xf numFmtId="0" fontId="1" fillId="0" borderId="24" xfId="0" applyFont="1" applyFill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8" fillId="32" borderId="38" xfId="0" applyFont="1" applyFill="1" applyBorder="1" applyAlignment="1">
      <alignment/>
    </xf>
    <xf numFmtId="0" fontId="8" fillId="32" borderId="12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1" fillId="0" borderId="3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4" fillId="32" borderId="14" xfId="0" applyNumberFormat="1" applyFont="1" applyFill="1" applyBorder="1" applyAlignment="1">
      <alignment horizontal="center"/>
    </xf>
    <xf numFmtId="49" fontId="15" fillId="32" borderId="16" xfId="0" applyNumberFormat="1" applyFont="1" applyFill="1" applyBorder="1" applyAlignment="1">
      <alignment horizontal="left"/>
    </xf>
    <xf numFmtId="0" fontId="1" fillId="0" borderId="3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40" xfId="0" applyNumberFormat="1" applyFont="1" applyFill="1" applyBorder="1" applyAlignment="1">
      <alignment horizontal="center" wrapText="1"/>
    </xf>
    <xf numFmtId="2" fontId="1" fillId="0" borderId="41" xfId="0" applyNumberFormat="1" applyFont="1" applyFill="1" applyBorder="1" applyAlignment="1">
      <alignment horizontal="center" wrapText="1"/>
    </xf>
    <xf numFmtId="2" fontId="1" fillId="0" borderId="42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center" wrapText="1"/>
    </xf>
    <xf numFmtId="49" fontId="1" fillId="0" borderId="41" xfId="0" applyNumberFormat="1" applyFont="1" applyFill="1" applyBorder="1" applyAlignment="1">
      <alignment horizontal="center" wrapText="1"/>
    </xf>
    <xf numFmtId="49" fontId="1" fillId="0" borderId="42" xfId="0" applyNumberFormat="1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center" wrapText="1"/>
    </xf>
    <xf numFmtId="2" fontId="1" fillId="0" borderId="2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4" fontId="8" fillId="32" borderId="12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center"/>
    </xf>
    <xf numFmtId="49" fontId="15" fillId="32" borderId="22" xfId="0" applyNumberFormat="1" applyFont="1" applyFill="1" applyBorder="1" applyAlignment="1">
      <alignment horizontal="center"/>
    </xf>
    <xf numFmtId="49" fontId="15" fillId="32" borderId="21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left"/>
    </xf>
    <xf numFmtId="49" fontId="15" fillId="32" borderId="22" xfId="0" applyNumberFormat="1" applyFont="1" applyFill="1" applyBorder="1" applyAlignment="1">
      <alignment horizontal="left"/>
    </xf>
    <xf numFmtId="49" fontId="15" fillId="32" borderId="21" xfId="0" applyNumberFormat="1" applyFont="1" applyFill="1" applyBorder="1" applyAlignment="1">
      <alignment horizontal="left"/>
    </xf>
    <xf numFmtId="0" fontId="8" fillId="0" borderId="44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left" wrapText="1"/>
    </xf>
    <xf numFmtId="0" fontId="1" fillId="32" borderId="2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32" borderId="26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49" fontId="8" fillId="32" borderId="14" xfId="0" applyNumberFormat="1" applyFont="1" applyFill="1" applyBorder="1" applyAlignment="1">
      <alignment horizontal="center"/>
    </xf>
    <xf numFmtId="0" fontId="8" fillId="32" borderId="47" xfId="0" applyFont="1" applyFill="1" applyBorder="1" applyAlignment="1">
      <alignment/>
    </xf>
    <xf numFmtId="49" fontId="15" fillId="32" borderId="14" xfId="0" applyNumberFormat="1" applyFont="1" applyFill="1" applyBorder="1" applyAlignment="1">
      <alignment horizontal="center"/>
    </xf>
    <xf numFmtId="49" fontId="8" fillId="32" borderId="2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4" fontId="8" fillId="32" borderId="24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40" xfId="0" applyNumberFormat="1" applyFont="1" applyFill="1" applyBorder="1" applyAlignment="1">
      <alignment horizontal="center"/>
    </xf>
    <xf numFmtId="4" fontId="8" fillId="32" borderId="41" xfId="0" applyNumberFormat="1" applyFont="1" applyFill="1" applyBorder="1" applyAlignment="1">
      <alignment horizontal="center"/>
    </xf>
    <xf numFmtId="4" fontId="8" fillId="32" borderId="42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33" borderId="24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4" fontId="15" fillId="32" borderId="34" xfId="0" applyNumberFormat="1" applyFont="1" applyFill="1" applyBorder="1" applyAlignment="1">
      <alignment horizontal="center"/>
    </xf>
    <xf numFmtId="4" fontId="15" fillId="32" borderId="35" xfId="0" applyNumberFormat="1" applyFont="1" applyFill="1" applyBorder="1" applyAlignment="1">
      <alignment horizontal="center"/>
    </xf>
    <xf numFmtId="4" fontId="15" fillId="32" borderId="36" xfId="0" applyNumberFormat="1" applyFont="1" applyFill="1" applyBorder="1" applyAlignment="1">
      <alignment horizontal="center"/>
    </xf>
    <xf numFmtId="4" fontId="8" fillId="32" borderId="30" xfId="0" applyNumberFormat="1" applyFont="1" applyFill="1" applyBorder="1" applyAlignment="1">
      <alignment horizontal="center"/>
    </xf>
    <xf numFmtId="4" fontId="8" fillId="32" borderId="17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4" fontId="8" fillId="32" borderId="26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" fontId="8" fillId="32" borderId="27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49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8" fillId="0" borderId="34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58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50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0" fontId="8" fillId="0" borderId="48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51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50" xfId="0" applyFont="1" applyFill="1" applyBorder="1" applyAlignment="1">
      <alignment horizontal="left" wrapText="1"/>
    </xf>
    <xf numFmtId="49" fontId="8" fillId="0" borderId="59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4" fontId="1" fillId="0" borderId="60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61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44" fontId="15" fillId="32" borderId="24" xfId="43" applyFont="1" applyFill="1" applyBorder="1" applyAlignment="1">
      <alignment/>
    </xf>
    <xf numFmtId="44" fontId="15" fillId="32" borderId="22" xfId="43" applyFont="1" applyFill="1" applyBorder="1" applyAlignment="1">
      <alignment/>
    </xf>
    <xf numFmtId="44" fontId="15" fillId="32" borderId="21" xfId="43" applyFont="1" applyFill="1" applyBorder="1" applyAlignment="1">
      <alignment/>
    </xf>
    <xf numFmtId="49" fontId="8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32" borderId="49" xfId="0" applyNumberFormat="1" applyFont="1" applyFill="1" applyBorder="1" applyAlignment="1">
      <alignment horizontal="center"/>
    </xf>
    <xf numFmtId="49" fontId="8" fillId="32" borderId="28" xfId="0" applyNumberFormat="1" applyFont="1" applyFill="1" applyBorder="1" applyAlignment="1">
      <alignment horizontal="center"/>
    </xf>
    <xf numFmtId="4" fontId="2" fillId="32" borderId="17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32" borderId="30" xfId="0" applyNumberFormat="1" applyFont="1" applyFill="1" applyBorder="1" applyAlignment="1">
      <alignment horizontal="center"/>
    </xf>
    <xf numFmtId="49" fontId="8" fillId="32" borderId="17" xfId="0" applyNumberFormat="1" applyFont="1" applyFill="1" applyBorder="1" applyAlignment="1">
      <alignment horizontal="center"/>
    </xf>
    <xf numFmtId="49" fontId="8" fillId="32" borderId="31" xfId="0" applyNumberFormat="1" applyFont="1" applyFill="1" applyBorder="1" applyAlignment="1">
      <alignment horizontal="center"/>
    </xf>
    <xf numFmtId="49" fontId="8" fillId="32" borderId="26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49" fontId="8" fillId="32" borderId="27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8" fillId="0" borderId="4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84"/>
  <sheetViews>
    <sheetView tabSelected="1" zoomScalePageLayoutView="0" workbookViewId="0" topLeftCell="AL34">
      <selection activeCell="A1" sqref="A1:FJ37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875" style="1" customWidth="1"/>
    <col min="55" max="61" width="0.875" style="1" hidden="1" customWidth="1"/>
    <col min="62" max="62" width="0.2421875" style="1" hidden="1" customWidth="1"/>
    <col min="63" max="70" width="0.875" style="1" customWidth="1"/>
    <col min="71" max="71" width="3.875" style="1" customWidth="1"/>
    <col min="72" max="72" width="4.25390625" style="1" customWidth="1"/>
    <col min="73" max="77" width="0.875" style="1" customWidth="1"/>
    <col min="78" max="78" width="2.25390625" style="1" customWidth="1"/>
    <col min="79" max="84" width="0.875" style="1" customWidth="1"/>
    <col min="85" max="85" width="2.25390625" style="1" customWidth="1"/>
    <col min="86" max="133" width="0.875" style="1" customWidth="1"/>
    <col min="134" max="134" width="2.625" style="1" customWidth="1"/>
    <col min="135" max="139" width="0.875" style="1" customWidth="1"/>
    <col min="140" max="140" width="1.75390625" style="1" customWidth="1"/>
    <col min="141" max="141" width="3.625" style="1" customWidth="1"/>
    <col min="142" max="155" width="0.875" style="1" customWidth="1"/>
    <col min="156" max="156" width="1.875" style="1" customWidth="1"/>
    <col min="157" max="159" width="0.875" style="1" customWidth="1"/>
    <col min="160" max="160" width="2.00390625" style="1" customWidth="1"/>
    <col min="161" max="165" width="0.875" style="1" customWidth="1"/>
    <col min="166" max="166" width="1.625" style="1" customWidth="1"/>
    <col min="167" max="16384" width="0.875" style="1" customWidth="1"/>
  </cols>
  <sheetData>
    <row r="1" spans="1:166" ht="15" customHeight="1">
      <c r="A1" s="291" t="s">
        <v>130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</row>
    <row r="2" spans="1:166" ht="15" customHeight="1">
      <c r="A2" s="291" t="s">
        <v>131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</row>
    <row r="3" spans="1:166" ht="15" customHeight="1">
      <c r="A3" s="291" t="s">
        <v>132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  <c r="EF3" s="291"/>
      <c r="EG3" s="291"/>
      <c r="EH3" s="291"/>
      <c r="EI3" s="291"/>
      <c r="EJ3" s="291"/>
      <c r="EK3" s="291"/>
      <c r="EL3" s="291"/>
      <c r="EM3" s="291"/>
      <c r="EN3" s="291"/>
      <c r="EO3" s="291"/>
      <c r="EP3" s="291"/>
      <c r="EQ3" s="291"/>
      <c r="ER3" s="291"/>
      <c r="ES3" s="291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</row>
    <row r="4" spans="1:166" ht="15" customHeight="1">
      <c r="A4" s="291" t="s">
        <v>133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1"/>
      <c r="EF4" s="291"/>
      <c r="EG4" s="291"/>
      <c r="EH4" s="291"/>
      <c r="EI4" s="291"/>
      <c r="EJ4" s="291"/>
      <c r="EK4" s="291"/>
      <c r="EL4" s="291"/>
      <c r="EM4" s="291"/>
      <c r="EN4" s="291"/>
      <c r="EO4" s="291"/>
      <c r="EP4" s="291"/>
      <c r="EQ4" s="291"/>
      <c r="ER4" s="291"/>
      <c r="ES4" s="302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</row>
    <row r="5" spans="1:166" ht="4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</row>
    <row r="6" spans="147:166" ht="15" customHeight="1">
      <c r="EQ6" s="2" t="s">
        <v>1</v>
      </c>
      <c r="ET6" s="300" t="s">
        <v>22</v>
      </c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301"/>
    </row>
    <row r="7" spans="54:166" ht="15" customHeight="1">
      <c r="BB7" s="2" t="s">
        <v>197</v>
      </c>
      <c r="BH7" s="2" t="s">
        <v>2</v>
      </c>
      <c r="BJ7" s="296" t="s">
        <v>265</v>
      </c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8">
        <v>201</v>
      </c>
      <c r="CF7" s="298"/>
      <c r="CG7" s="298"/>
      <c r="CH7" s="298"/>
      <c r="CI7" s="298"/>
      <c r="CJ7" s="297">
        <v>5</v>
      </c>
      <c r="CK7" s="297"/>
      <c r="CM7" s="1" t="s">
        <v>3</v>
      </c>
      <c r="EQ7" s="2" t="s">
        <v>0</v>
      </c>
      <c r="ET7" s="270" t="s">
        <v>266</v>
      </c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271"/>
    </row>
    <row r="8" spans="1:166" ht="46.5" customHeight="1">
      <c r="A8" s="278" t="s">
        <v>58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288" t="s">
        <v>68</v>
      </c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Q8" s="2" t="s">
        <v>11</v>
      </c>
      <c r="ET8" s="272" t="s">
        <v>59</v>
      </c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3"/>
      <c r="FF8" s="273"/>
      <c r="FG8" s="273"/>
      <c r="FH8" s="273"/>
      <c r="FI8" s="273"/>
      <c r="FJ8" s="274"/>
    </row>
    <row r="9" spans="1:166" ht="15" customHeight="1">
      <c r="A9" s="1" t="s">
        <v>4</v>
      </c>
      <c r="V9" s="296" t="s">
        <v>69</v>
      </c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  <c r="EG9" s="286" t="s">
        <v>52</v>
      </c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T9" s="270" t="s">
        <v>60</v>
      </c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271"/>
    </row>
    <row r="10" spans="1:166" ht="15" customHeight="1">
      <c r="A10" s="1" t="s">
        <v>54</v>
      </c>
      <c r="P10" s="290" t="s">
        <v>272</v>
      </c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G10" s="292" t="s">
        <v>204</v>
      </c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12"/>
      <c r="ET10" s="270" t="s">
        <v>186</v>
      </c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271"/>
    </row>
    <row r="11" spans="16:166" ht="15" customHeight="1"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G11" s="63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12"/>
      <c r="ET11" s="270" t="s">
        <v>48</v>
      </c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271"/>
    </row>
    <row r="12" spans="1:166" ht="15.75" customHeight="1" thickBot="1">
      <c r="A12" s="1" t="s">
        <v>5</v>
      </c>
      <c r="EQ12" s="2" t="s">
        <v>6</v>
      </c>
      <c r="ET12" s="303">
        <v>383</v>
      </c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5"/>
    </row>
    <row r="13" ht="6" customHeight="1" hidden="1"/>
    <row r="14" spans="1:166" ht="14.25" customHeight="1">
      <c r="A14" s="291" t="s">
        <v>12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</row>
    <row r="15" ht="3.75" customHeight="1" thickBot="1"/>
    <row r="16" spans="1:166" ht="11.25" customHeight="1">
      <c r="A16" s="293" t="s">
        <v>7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 t="s">
        <v>15</v>
      </c>
      <c r="AO16" s="294"/>
      <c r="AP16" s="294"/>
      <c r="AQ16" s="294"/>
      <c r="AR16" s="294"/>
      <c r="AS16" s="294"/>
      <c r="AT16" s="275" t="s">
        <v>49</v>
      </c>
      <c r="AU16" s="276"/>
      <c r="AV16" s="276"/>
      <c r="AW16" s="276"/>
      <c r="AX16" s="276"/>
      <c r="AY16" s="276"/>
      <c r="AZ16" s="276"/>
      <c r="BA16" s="276"/>
      <c r="BB16" s="277"/>
      <c r="BC16" s="31"/>
      <c r="BD16" s="31"/>
      <c r="BE16" s="31"/>
      <c r="BF16" s="31"/>
      <c r="BG16" s="31"/>
      <c r="BH16" s="31"/>
      <c r="BI16" s="31"/>
      <c r="BJ16" s="31" t="s">
        <v>50</v>
      </c>
      <c r="BK16" s="275" t="s">
        <v>55</v>
      </c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7"/>
      <c r="CF16" s="283" t="s">
        <v>16</v>
      </c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5"/>
      <c r="ET16" s="294" t="s">
        <v>20</v>
      </c>
      <c r="EU16" s="294"/>
      <c r="EV16" s="294"/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309"/>
    </row>
    <row r="17" spans="1:166" ht="39.75" customHeight="1">
      <c r="A17" s="295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6"/>
      <c r="AU17" s="207"/>
      <c r="AV17" s="207"/>
      <c r="AW17" s="207"/>
      <c r="AX17" s="207"/>
      <c r="AY17" s="207"/>
      <c r="AZ17" s="207"/>
      <c r="BA17" s="207"/>
      <c r="BB17" s="208"/>
      <c r="BC17" s="21"/>
      <c r="BD17" s="21"/>
      <c r="BE17" s="21"/>
      <c r="BF17" s="21"/>
      <c r="BG17" s="21"/>
      <c r="BH17" s="21"/>
      <c r="BI17" s="21"/>
      <c r="BJ17" s="21"/>
      <c r="BK17" s="206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8"/>
      <c r="CF17" s="210" t="s">
        <v>51</v>
      </c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1"/>
      <c r="CW17" s="209" t="s">
        <v>17</v>
      </c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1"/>
      <c r="DN17" s="209" t="s">
        <v>18</v>
      </c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1"/>
      <c r="EE17" s="209" t="s">
        <v>19</v>
      </c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1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310"/>
    </row>
    <row r="18" spans="1:166" ht="12" thickBot="1">
      <c r="A18" s="267">
        <v>1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9"/>
      <c r="AN18" s="132">
        <v>2</v>
      </c>
      <c r="AO18" s="133"/>
      <c r="AP18" s="133"/>
      <c r="AQ18" s="133"/>
      <c r="AR18" s="133"/>
      <c r="AS18" s="134"/>
      <c r="AT18" s="132">
        <v>3</v>
      </c>
      <c r="AU18" s="133"/>
      <c r="AV18" s="133"/>
      <c r="AW18" s="133"/>
      <c r="AX18" s="133"/>
      <c r="AY18" s="133"/>
      <c r="AZ18" s="133"/>
      <c r="BA18" s="133"/>
      <c r="BB18" s="134"/>
      <c r="BC18" s="24"/>
      <c r="BD18" s="24"/>
      <c r="BE18" s="24"/>
      <c r="BF18" s="24"/>
      <c r="BG18" s="24"/>
      <c r="BH18" s="24"/>
      <c r="BI18" s="24"/>
      <c r="BJ18" s="24">
        <v>4</v>
      </c>
      <c r="BK18" s="132">
        <v>4</v>
      </c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4"/>
      <c r="CF18" s="132">
        <v>5</v>
      </c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4"/>
      <c r="CW18" s="132">
        <v>6</v>
      </c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4"/>
      <c r="DN18" s="132">
        <v>7</v>
      </c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4"/>
      <c r="EE18" s="132">
        <v>8</v>
      </c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4"/>
      <c r="ET18" s="306">
        <v>9</v>
      </c>
      <c r="EU18" s="306"/>
      <c r="EV18" s="306"/>
      <c r="EW18" s="306"/>
      <c r="EX18" s="306"/>
      <c r="EY18" s="306"/>
      <c r="EZ18" s="306"/>
      <c r="FA18" s="306"/>
      <c r="FB18" s="306"/>
      <c r="FC18" s="306"/>
      <c r="FD18" s="306"/>
      <c r="FE18" s="306"/>
      <c r="FF18" s="306"/>
      <c r="FG18" s="306"/>
      <c r="FH18" s="306"/>
      <c r="FI18" s="306"/>
      <c r="FJ18" s="307"/>
    </row>
    <row r="19" spans="1:166" ht="19.5" customHeight="1">
      <c r="A19" s="263" t="s">
        <v>13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5" t="s">
        <v>23</v>
      </c>
      <c r="AO19" s="266"/>
      <c r="AP19" s="266"/>
      <c r="AQ19" s="266"/>
      <c r="AR19" s="266"/>
      <c r="AS19" s="266"/>
      <c r="AT19" s="280" t="s">
        <v>47</v>
      </c>
      <c r="AU19" s="281"/>
      <c r="AV19" s="281"/>
      <c r="AW19" s="281"/>
      <c r="AX19" s="281"/>
      <c r="AY19" s="281"/>
      <c r="AZ19" s="281"/>
      <c r="BA19" s="281"/>
      <c r="BB19" s="282"/>
      <c r="BC19" s="45"/>
      <c r="BD19" s="45"/>
      <c r="BE19" s="45"/>
      <c r="BF19" s="45"/>
      <c r="BG19" s="45"/>
      <c r="BH19" s="45"/>
      <c r="BI19" s="45"/>
      <c r="BJ19" s="45">
        <f>-CF19</f>
        <v>-73880191</v>
      </c>
      <c r="BK19" s="311">
        <f>SUM(BK20:CE36)</f>
        <v>287330341</v>
      </c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3"/>
      <c r="CF19" s="308">
        <f>SUM(CF20:CV37)</f>
        <v>73880191</v>
      </c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 t="s">
        <v>48</v>
      </c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 t="s">
        <v>48</v>
      </c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  <c r="DZ19" s="308"/>
      <c r="EA19" s="308"/>
      <c r="EB19" s="308"/>
      <c r="EC19" s="308"/>
      <c r="ED19" s="308"/>
      <c r="EE19" s="308">
        <f>SUM(EE20:ES36)</f>
        <v>73880191</v>
      </c>
      <c r="EF19" s="308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8"/>
      <c r="ER19" s="308"/>
      <c r="ES19" s="308"/>
      <c r="ET19" s="314">
        <f>BK19-CF19</f>
        <v>213450150</v>
      </c>
      <c r="EU19" s="314"/>
      <c r="EV19" s="314"/>
      <c r="EW19" s="314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5"/>
    </row>
    <row r="20" spans="1:166" ht="19.5" customHeight="1" hidden="1">
      <c r="A20" s="322" t="s">
        <v>116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4"/>
      <c r="AN20" s="325" t="s">
        <v>23</v>
      </c>
      <c r="AO20" s="326"/>
      <c r="AP20" s="326"/>
      <c r="AQ20" s="326"/>
      <c r="AR20" s="326"/>
      <c r="AS20" s="326"/>
      <c r="AT20" s="321" t="s">
        <v>115</v>
      </c>
      <c r="AU20" s="227"/>
      <c r="AV20" s="227"/>
      <c r="AW20" s="227"/>
      <c r="AX20" s="227"/>
      <c r="AY20" s="227"/>
      <c r="AZ20" s="227"/>
      <c r="BA20" s="227"/>
      <c r="BB20" s="228"/>
      <c r="BC20" s="43"/>
      <c r="BD20" s="43"/>
      <c r="BE20" s="43"/>
      <c r="BF20" s="43"/>
      <c r="BG20" s="43"/>
      <c r="BH20" s="43"/>
      <c r="BI20" s="43"/>
      <c r="BJ20" s="46" t="s">
        <v>48</v>
      </c>
      <c r="BK20" s="318">
        <v>0</v>
      </c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20"/>
      <c r="CF20" s="104">
        <v>0</v>
      </c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 t="s">
        <v>48</v>
      </c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 t="s">
        <v>48</v>
      </c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>
        <f>CF20</f>
        <v>0</v>
      </c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>
        <f aca="true" t="shared" si="0" ref="ET20:ET26">BK20-CF20</f>
        <v>0</v>
      </c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5"/>
    </row>
    <row r="21" spans="1:166" ht="19.5" customHeight="1" hidden="1">
      <c r="A21" s="322" t="s">
        <v>121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4"/>
      <c r="AN21" s="325" t="s">
        <v>23</v>
      </c>
      <c r="AO21" s="326"/>
      <c r="AP21" s="326"/>
      <c r="AQ21" s="326"/>
      <c r="AR21" s="326"/>
      <c r="AS21" s="326"/>
      <c r="AT21" s="147" t="s">
        <v>122</v>
      </c>
      <c r="AU21" s="148"/>
      <c r="AV21" s="148"/>
      <c r="AW21" s="148"/>
      <c r="AX21" s="148"/>
      <c r="AY21" s="148"/>
      <c r="AZ21" s="148"/>
      <c r="BA21" s="148"/>
      <c r="BB21" s="149"/>
      <c r="BC21" s="44"/>
      <c r="BD21" s="44"/>
      <c r="BE21" s="44"/>
      <c r="BF21" s="44"/>
      <c r="BG21" s="44"/>
      <c r="BH21" s="44"/>
      <c r="BI21" s="44"/>
      <c r="BJ21" s="48" t="s">
        <v>48</v>
      </c>
      <c r="BK21" s="243">
        <v>0</v>
      </c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5"/>
      <c r="CF21" s="99">
        <v>0</v>
      </c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 t="s">
        <v>48</v>
      </c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104" t="s">
        <v>48</v>
      </c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>
        <f>CF21</f>
        <v>0</v>
      </c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>
        <f t="shared" si="0"/>
        <v>0</v>
      </c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5"/>
    </row>
    <row r="22" spans="1:166" ht="19.5" customHeight="1" hidden="1">
      <c r="A22" s="333" t="s">
        <v>124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5"/>
      <c r="AN22" s="325" t="s">
        <v>23</v>
      </c>
      <c r="AO22" s="326"/>
      <c r="AP22" s="326"/>
      <c r="AQ22" s="326"/>
      <c r="AR22" s="326"/>
      <c r="AS22" s="326"/>
      <c r="AT22" s="147" t="s">
        <v>123</v>
      </c>
      <c r="AU22" s="148"/>
      <c r="AV22" s="148"/>
      <c r="AW22" s="148"/>
      <c r="AX22" s="148"/>
      <c r="AY22" s="148"/>
      <c r="AZ22" s="148"/>
      <c r="BA22" s="148"/>
      <c r="BB22" s="149"/>
      <c r="BC22" s="44"/>
      <c r="BD22" s="44"/>
      <c r="BE22" s="44"/>
      <c r="BF22" s="44"/>
      <c r="BG22" s="44"/>
      <c r="BH22" s="44"/>
      <c r="BI22" s="44"/>
      <c r="BJ22" s="48" t="s">
        <v>48</v>
      </c>
      <c r="BK22" s="250">
        <v>0</v>
      </c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2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 t="s">
        <v>48</v>
      </c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104" t="s">
        <v>48</v>
      </c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>
        <f>CF22</f>
        <v>0</v>
      </c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>
        <f t="shared" si="0"/>
        <v>0</v>
      </c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5"/>
    </row>
    <row r="23" spans="1:166" ht="19.5" customHeight="1" hidden="1">
      <c r="A23" s="327" t="s">
        <v>101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9"/>
      <c r="AN23" s="380" t="s">
        <v>23</v>
      </c>
      <c r="AO23" s="381"/>
      <c r="AP23" s="381"/>
      <c r="AQ23" s="381"/>
      <c r="AR23" s="381"/>
      <c r="AS23" s="381"/>
      <c r="AT23" s="147" t="s">
        <v>102</v>
      </c>
      <c r="AU23" s="148"/>
      <c r="AV23" s="148"/>
      <c r="AW23" s="148"/>
      <c r="AX23" s="148"/>
      <c r="AY23" s="148"/>
      <c r="AZ23" s="148"/>
      <c r="BA23" s="148"/>
      <c r="BB23" s="149"/>
      <c r="BC23" s="44"/>
      <c r="BD23" s="44"/>
      <c r="BE23" s="44"/>
      <c r="BF23" s="44"/>
      <c r="BG23" s="44"/>
      <c r="BH23" s="44"/>
      <c r="BI23" s="44"/>
      <c r="BJ23" s="47" t="s">
        <v>48</v>
      </c>
      <c r="BK23" s="243">
        <v>0</v>
      </c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5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 t="s">
        <v>48</v>
      </c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104" t="s">
        <v>48</v>
      </c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>
        <f>SUM(CF23)</f>
        <v>0</v>
      </c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>
        <f t="shared" si="0"/>
        <v>0</v>
      </c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5"/>
    </row>
    <row r="24" spans="1:166" ht="19.5" customHeight="1" hidden="1">
      <c r="A24" s="333" t="s">
        <v>188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5"/>
      <c r="AN24" s="325" t="s">
        <v>23</v>
      </c>
      <c r="AO24" s="326"/>
      <c r="AP24" s="326"/>
      <c r="AQ24" s="326"/>
      <c r="AR24" s="326"/>
      <c r="AS24" s="326"/>
      <c r="AT24" s="147" t="s">
        <v>102</v>
      </c>
      <c r="AU24" s="148"/>
      <c r="AV24" s="148"/>
      <c r="AW24" s="148"/>
      <c r="AX24" s="148"/>
      <c r="AY24" s="148"/>
      <c r="AZ24" s="148"/>
      <c r="BA24" s="148"/>
      <c r="BB24" s="149"/>
      <c r="BC24" s="44"/>
      <c r="BD24" s="44"/>
      <c r="BE24" s="44"/>
      <c r="BF24" s="44"/>
      <c r="BG24" s="44"/>
      <c r="BH24" s="44"/>
      <c r="BI24" s="44"/>
      <c r="BJ24" s="48" t="s">
        <v>48</v>
      </c>
      <c r="BK24" s="250">
        <v>0</v>
      </c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2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 t="s">
        <v>48</v>
      </c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104" t="s">
        <v>48</v>
      </c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>
        <f>CF24</f>
        <v>0</v>
      </c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>
        <f>BK24-CF24</f>
        <v>0</v>
      </c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5"/>
    </row>
    <row r="25" spans="1:166" ht="19.5" customHeight="1" hidden="1">
      <c r="A25" s="327" t="s">
        <v>103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9"/>
      <c r="AN25" s="380" t="s">
        <v>23</v>
      </c>
      <c r="AO25" s="381"/>
      <c r="AP25" s="381"/>
      <c r="AQ25" s="381"/>
      <c r="AR25" s="381"/>
      <c r="AS25" s="381"/>
      <c r="AT25" s="147" t="s">
        <v>104</v>
      </c>
      <c r="AU25" s="148"/>
      <c r="AV25" s="148"/>
      <c r="AW25" s="148"/>
      <c r="AX25" s="148"/>
      <c r="AY25" s="148"/>
      <c r="AZ25" s="148"/>
      <c r="BA25" s="148"/>
      <c r="BB25" s="149"/>
      <c r="BC25" s="44"/>
      <c r="BD25" s="44"/>
      <c r="BE25" s="44"/>
      <c r="BF25" s="44"/>
      <c r="BG25" s="44"/>
      <c r="BH25" s="44"/>
      <c r="BI25" s="44"/>
      <c r="BJ25" s="47" t="s">
        <v>48</v>
      </c>
      <c r="BK25" s="243">
        <v>0</v>
      </c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5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 t="s">
        <v>48</v>
      </c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104" t="s">
        <v>48</v>
      </c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>
        <f>SUM(CF25)</f>
        <v>0</v>
      </c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>
        <f t="shared" si="0"/>
        <v>0</v>
      </c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5"/>
    </row>
    <row r="26" spans="1:166" ht="19.5" customHeight="1" hidden="1">
      <c r="A26" s="322" t="s">
        <v>194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4"/>
      <c r="AN26" s="325" t="s">
        <v>23</v>
      </c>
      <c r="AO26" s="326"/>
      <c r="AP26" s="326"/>
      <c r="AQ26" s="326"/>
      <c r="AR26" s="326"/>
      <c r="AS26" s="326"/>
      <c r="AT26" s="147" t="s">
        <v>195</v>
      </c>
      <c r="AU26" s="148"/>
      <c r="AV26" s="148"/>
      <c r="AW26" s="148"/>
      <c r="AX26" s="148"/>
      <c r="AY26" s="148"/>
      <c r="AZ26" s="148"/>
      <c r="BA26" s="148"/>
      <c r="BB26" s="149"/>
      <c r="BC26" s="44"/>
      <c r="BD26" s="44"/>
      <c r="BE26" s="44"/>
      <c r="BF26" s="44"/>
      <c r="BG26" s="44"/>
      <c r="BH26" s="44"/>
      <c r="BI26" s="44"/>
      <c r="BJ26" s="48" t="s">
        <v>48</v>
      </c>
      <c r="BK26" s="250">
        <v>0</v>
      </c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2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 t="s">
        <v>48</v>
      </c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104" t="s">
        <v>48</v>
      </c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>
        <f>CF26</f>
        <v>0</v>
      </c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>
        <f t="shared" si="0"/>
        <v>0</v>
      </c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5"/>
    </row>
    <row r="27" spans="1:166" ht="41.25" customHeight="1">
      <c r="A27" s="322" t="s">
        <v>92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4"/>
      <c r="AN27" s="325" t="s">
        <v>23</v>
      </c>
      <c r="AO27" s="326"/>
      <c r="AP27" s="326"/>
      <c r="AQ27" s="326"/>
      <c r="AR27" s="326"/>
      <c r="AS27" s="326"/>
      <c r="AT27" s="147" t="s">
        <v>61</v>
      </c>
      <c r="AU27" s="148"/>
      <c r="AV27" s="148"/>
      <c r="AW27" s="148"/>
      <c r="AX27" s="148"/>
      <c r="AY27" s="148"/>
      <c r="AZ27" s="148"/>
      <c r="BA27" s="148"/>
      <c r="BB27" s="149"/>
      <c r="BC27" s="44"/>
      <c r="BD27" s="44"/>
      <c r="BE27" s="44"/>
      <c r="BF27" s="44"/>
      <c r="BG27" s="44"/>
      <c r="BH27" s="44"/>
      <c r="BI27" s="44"/>
      <c r="BJ27" s="48" t="s">
        <v>48</v>
      </c>
      <c r="BK27" s="243">
        <f>2065600+10468800</f>
        <v>12534400</v>
      </c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5"/>
      <c r="CF27" s="99">
        <v>0</v>
      </c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 t="s">
        <v>48</v>
      </c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104" t="s">
        <v>48</v>
      </c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>
        <f>CF27</f>
        <v>0</v>
      </c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>
        <f aca="true" t="shared" si="1" ref="ET27:ET35">BK27-CF27</f>
        <v>12534400</v>
      </c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5"/>
    </row>
    <row r="28" spans="1:166" ht="52.5" customHeight="1">
      <c r="A28" s="327" t="s">
        <v>189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9"/>
      <c r="AN28" s="380" t="s">
        <v>23</v>
      </c>
      <c r="AO28" s="381"/>
      <c r="AP28" s="381"/>
      <c r="AQ28" s="381"/>
      <c r="AR28" s="381"/>
      <c r="AS28" s="381"/>
      <c r="AT28" s="147" t="s">
        <v>67</v>
      </c>
      <c r="AU28" s="148"/>
      <c r="AV28" s="148"/>
      <c r="AW28" s="148"/>
      <c r="AX28" s="148"/>
      <c r="AY28" s="148"/>
      <c r="AZ28" s="148"/>
      <c r="BA28" s="148"/>
      <c r="BB28" s="149"/>
      <c r="BC28" s="44"/>
      <c r="BD28" s="44"/>
      <c r="BE28" s="44"/>
      <c r="BF28" s="44"/>
      <c r="BG28" s="44"/>
      <c r="BH28" s="44"/>
      <c r="BI28" s="44"/>
      <c r="BJ28" s="47" t="s">
        <v>48</v>
      </c>
      <c r="BK28" s="243">
        <f>2105900-1944200</f>
        <v>161700</v>
      </c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5"/>
      <c r="CF28" s="99">
        <v>0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 t="s">
        <v>48</v>
      </c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104" t="s">
        <v>48</v>
      </c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>
        <f>SUM(CF28)</f>
        <v>0</v>
      </c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>
        <f t="shared" si="1"/>
        <v>161700</v>
      </c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5"/>
    </row>
    <row r="29" spans="1:166" ht="34.5" customHeight="1" hidden="1">
      <c r="A29" s="327" t="s">
        <v>118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9"/>
      <c r="AN29" s="380" t="s">
        <v>23</v>
      </c>
      <c r="AO29" s="381"/>
      <c r="AP29" s="381"/>
      <c r="AQ29" s="381"/>
      <c r="AR29" s="381"/>
      <c r="AS29" s="381"/>
      <c r="AT29" s="147" t="s">
        <v>119</v>
      </c>
      <c r="AU29" s="148"/>
      <c r="AV29" s="148"/>
      <c r="AW29" s="148"/>
      <c r="AX29" s="148"/>
      <c r="AY29" s="148"/>
      <c r="AZ29" s="148"/>
      <c r="BA29" s="148"/>
      <c r="BB29" s="149"/>
      <c r="BC29" s="44"/>
      <c r="BD29" s="44"/>
      <c r="BE29" s="44"/>
      <c r="BF29" s="44"/>
      <c r="BG29" s="44"/>
      <c r="BH29" s="44"/>
      <c r="BI29" s="44"/>
      <c r="BJ29" s="47" t="s">
        <v>48</v>
      </c>
      <c r="BK29" s="243">
        <v>0</v>
      </c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5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 t="s">
        <v>48</v>
      </c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104" t="s">
        <v>48</v>
      </c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>
        <f>SUM(CF29)</f>
        <v>0</v>
      </c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>
        <f t="shared" si="1"/>
        <v>0</v>
      </c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5"/>
    </row>
    <row r="30" spans="1:166" ht="39" customHeight="1" hidden="1">
      <c r="A30" s="327" t="s">
        <v>118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9"/>
      <c r="AN30" s="391" t="s">
        <v>23</v>
      </c>
      <c r="AO30" s="392"/>
      <c r="AP30" s="392"/>
      <c r="AQ30" s="392"/>
      <c r="AR30" s="392"/>
      <c r="AS30" s="392"/>
      <c r="AT30" s="147" t="s">
        <v>119</v>
      </c>
      <c r="AU30" s="148"/>
      <c r="AV30" s="148"/>
      <c r="AW30" s="148"/>
      <c r="AX30" s="148"/>
      <c r="AY30" s="148"/>
      <c r="AZ30" s="148"/>
      <c r="BA30" s="148"/>
      <c r="BB30" s="149"/>
      <c r="BC30" s="56"/>
      <c r="BD30" s="56"/>
      <c r="BE30" s="56"/>
      <c r="BF30" s="56"/>
      <c r="BG30" s="56"/>
      <c r="BH30" s="56"/>
      <c r="BI30" s="56"/>
      <c r="BJ30" s="57" t="s">
        <v>48</v>
      </c>
      <c r="BK30" s="243">
        <v>0</v>
      </c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5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 t="s">
        <v>48</v>
      </c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104" t="s">
        <v>48</v>
      </c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>
        <f>SUM(CF30)</f>
        <v>0</v>
      </c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>
        <f t="shared" si="1"/>
        <v>0</v>
      </c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5"/>
    </row>
    <row r="31" spans="1:166" ht="42.75" customHeight="1">
      <c r="A31" s="327" t="s">
        <v>190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9"/>
      <c r="AN31" s="380" t="s">
        <v>23</v>
      </c>
      <c r="AO31" s="381"/>
      <c r="AP31" s="381"/>
      <c r="AQ31" s="381"/>
      <c r="AR31" s="381"/>
      <c r="AS31" s="381"/>
      <c r="AT31" s="147" t="s">
        <v>91</v>
      </c>
      <c r="AU31" s="148"/>
      <c r="AV31" s="148"/>
      <c r="AW31" s="148"/>
      <c r="AX31" s="148"/>
      <c r="AY31" s="148"/>
      <c r="AZ31" s="148"/>
      <c r="BA31" s="148"/>
      <c r="BB31" s="149"/>
      <c r="BC31" s="44"/>
      <c r="BD31" s="44"/>
      <c r="BE31" s="44"/>
      <c r="BF31" s="44"/>
      <c r="BG31" s="44"/>
      <c r="BH31" s="44"/>
      <c r="BI31" s="44"/>
      <c r="BJ31" s="47" t="s">
        <v>48</v>
      </c>
      <c r="BK31" s="243">
        <f>10948000+1944200</f>
        <v>12892200</v>
      </c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5"/>
      <c r="CF31" s="99">
        <f>43100+784900+735600+43100+853250</f>
        <v>2459950</v>
      </c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 t="s">
        <v>48</v>
      </c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104" t="s">
        <v>48</v>
      </c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>
        <f>SUM(CF31)</f>
        <v>2459950</v>
      </c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>
        <f t="shared" si="1"/>
        <v>10432250</v>
      </c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5"/>
    </row>
    <row r="32" spans="1:166" ht="19.5" customHeight="1" hidden="1">
      <c r="A32" s="322" t="s">
        <v>71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4"/>
      <c r="AN32" s="325" t="s">
        <v>23</v>
      </c>
      <c r="AO32" s="326"/>
      <c r="AP32" s="326"/>
      <c r="AQ32" s="326"/>
      <c r="AR32" s="326"/>
      <c r="AS32" s="326"/>
      <c r="AT32" s="147" t="s">
        <v>62</v>
      </c>
      <c r="AU32" s="148"/>
      <c r="AV32" s="148"/>
      <c r="AW32" s="148"/>
      <c r="AX32" s="148"/>
      <c r="AY32" s="148"/>
      <c r="AZ32" s="148"/>
      <c r="BA32" s="148"/>
      <c r="BB32" s="149"/>
      <c r="BC32" s="44"/>
      <c r="BD32" s="44"/>
      <c r="BE32" s="44"/>
      <c r="BF32" s="44"/>
      <c r="BG32" s="44"/>
      <c r="BH32" s="44"/>
      <c r="BI32" s="44"/>
      <c r="BJ32" s="48" t="s">
        <v>48</v>
      </c>
      <c r="BK32" s="243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5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 t="s">
        <v>48</v>
      </c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104" t="s">
        <v>48</v>
      </c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>
        <f aca="true" t="shared" si="2" ref="EE32:EE37">CF32</f>
        <v>0</v>
      </c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>
        <f t="shared" si="1"/>
        <v>0</v>
      </c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5"/>
    </row>
    <row r="33" spans="1:166" ht="19.5" customHeight="1" hidden="1">
      <c r="A33" s="330" t="s">
        <v>65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2"/>
      <c r="AN33" s="336" t="s">
        <v>23</v>
      </c>
      <c r="AO33" s="337"/>
      <c r="AP33" s="337"/>
      <c r="AQ33" s="337"/>
      <c r="AR33" s="337"/>
      <c r="AS33" s="337"/>
      <c r="AT33" s="385" t="s">
        <v>66</v>
      </c>
      <c r="AU33" s="386"/>
      <c r="AV33" s="386"/>
      <c r="AW33" s="386"/>
      <c r="AX33" s="386"/>
      <c r="AY33" s="386"/>
      <c r="AZ33" s="386"/>
      <c r="BA33" s="386"/>
      <c r="BB33" s="387"/>
      <c r="BC33" s="49"/>
      <c r="BD33" s="49"/>
      <c r="BE33" s="49"/>
      <c r="BF33" s="49"/>
      <c r="BG33" s="49"/>
      <c r="BH33" s="49"/>
      <c r="BI33" s="49"/>
      <c r="BJ33" s="50" t="s">
        <v>48</v>
      </c>
      <c r="BK33" s="260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2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316" t="s">
        <v>48</v>
      </c>
      <c r="CX33" s="316"/>
      <c r="CY33" s="316"/>
      <c r="CZ33" s="316"/>
      <c r="DA33" s="316"/>
      <c r="DB33" s="316"/>
      <c r="DC33" s="316"/>
      <c r="DD33" s="316"/>
      <c r="DE33" s="316"/>
      <c r="DF33" s="316"/>
      <c r="DG33" s="316"/>
      <c r="DH33" s="316"/>
      <c r="DI33" s="316"/>
      <c r="DJ33" s="316"/>
      <c r="DK33" s="316"/>
      <c r="DL33" s="316"/>
      <c r="DM33" s="316"/>
      <c r="DN33" s="249" t="s">
        <v>48</v>
      </c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>
        <f t="shared" si="2"/>
        <v>0</v>
      </c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104">
        <f t="shared" si="1"/>
        <v>0</v>
      </c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5"/>
    </row>
    <row r="34" spans="1:166" ht="28.5" customHeight="1">
      <c r="A34" s="322" t="s">
        <v>64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4"/>
      <c r="AN34" s="325" t="s">
        <v>23</v>
      </c>
      <c r="AO34" s="326"/>
      <c r="AP34" s="326"/>
      <c r="AQ34" s="326"/>
      <c r="AR34" s="326"/>
      <c r="AS34" s="326"/>
      <c r="AT34" s="147" t="s">
        <v>63</v>
      </c>
      <c r="AU34" s="148"/>
      <c r="AV34" s="148"/>
      <c r="AW34" s="148"/>
      <c r="AX34" s="148"/>
      <c r="AY34" s="148"/>
      <c r="AZ34" s="148"/>
      <c r="BA34" s="148"/>
      <c r="BB34" s="149"/>
      <c r="BC34" s="44"/>
      <c r="BD34" s="44"/>
      <c r="BE34" s="44"/>
      <c r="BF34" s="44"/>
      <c r="BG34" s="44"/>
      <c r="BH34" s="44"/>
      <c r="BI34" s="44"/>
      <c r="BJ34" s="48" t="s">
        <v>48</v>
      </c>
      <c r="BK34" s="243">
        <f>37467000+224277200</f>
        <v>261744200</v>
      </c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5"/>
      <c r="CF34" s="99">
        <f>3547600+17222800+10834000+39818000</f>
        <v>71422400</v>
      </c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 t="s">
        <v>48</v>
      </c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104" t="s">
        <v>48</v>
      </c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>
        <f t="shared" si="2"/>
        <v>71422400</v>
      </c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>
        <f t="shared" si="1"/>
        <v>190321800</v>
      </c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5"/>
    </row>
    <row r="35" spans="1:166" ht="19.5" customHeight="1" hidden="1">
      <c r="A35" s="322" t="s">
        <v>126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4"/>
      <c r="AN35" s="226" t="s">
        <v>23</v>
      </c>
      <c r="AO35" s="227"/>
      <c r="AP35" s="227"/>
      <c r="AQ35" s="227"/>
      <c r="AR35" s="227"/>
      <c r="AS35" s="228"/>
      <c r="AT35" s="147" t="s">
        <v>125</v>
      </c>
      <c r="AU35" s="148"/>
      <c r="AV35" s="148"/>
      <c r="AW35" s="148"/>
      <c r="AX35" s="148"/>
      <c r="AY35" s="148"/>
      <c r="AZ35" s="148"/>
      <c r="BA35" s="148"/>
      <c r="BB35" s="149"/>
      <c r="BC35" s="44"/>
      <c r="BD35" s="44"/>
      <c r="BE35" s="44"/>
      <c r="BF35" s="44"/>
      <c r="BG35" s="44"/>
      <c r="BH35" s="44"/>
      <c r="BI35" s="44"/>
      <c r="BJ35" s="48" t="s">
        <v>48</v>
      </c>
      <c r="BK35" s="250">
        <v>0</v>
      </c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2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 t="s">
        <v>48</v>
      </c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104" t="s">
        <v>48</v>
      </c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>
        <f t="shared" si="2"/>
        <v>0</v>
      </c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>
        <f t="shared" si="1"/>
        <v>0</v>
      </c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5"/>
    </row>
    <row r="36" spans="1:166" ht="51" customHeight="1">
      <c r="A36" s="221" t="s">
        <v>70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3"/>
      <c r="AN36" s="226" t="s">
        <v>23</v>
      </c>
      <c r="AO36" s="227"/>
      <c r="AP36" s="227"/>
      <c r="AQ36" s="227"/>
      <c r="AR36" s="227"/>
      <c r="AS36" s="228"/>
      <c r="AT36" s="382" t="s">
        <v>89</v>
      </c>
      <c r="AU36" s="383"/>
      <c r="AV36" s="383"/>
      <c r="AW36" s="383"/>
      <c r="AX36" s="383"/>
      <c r="AY36" s="383"/>
      <c r="AZ36" s="383"/>
      <c r="BA36" s="383"/>
      <c r="BB36" s="384"/>
      <c r="BC36" s="58"/>
      <c r="BD36" s="58"/>
      <c r="BE36" s="58"/>
      <c r="BF36" s="58"/>
      <c r="BG36" s="58"/>
      <c r="BH36" s="58"/>
      <c r="BI36" s="58"/>
      <c r="BJ36" s="59" t="s">
        <v>48</v>
      </c>
      <c r="BK36" s="257">
        <v>-2159</v>
      </c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9"/>
      <c r="CF36" s="253">
        <v>-2159</v>
      </c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 t="s">
        <v>48</v>
      </c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317" t="s">
        <v>48</v>
      </c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7"/>
      <c r="EE36" s="317">
        <f t="shared" si="2"/>
        <v>-2159</v>
      </c>
      <c r="EF36" s="317"/>
      <c r="EG36" s="317"/>
      <c r="EH36" s="317"/>
      <c r="EI36" s="317"/>
      <c r="EJ36" s="317"/>
      <c r="EK36" s="317"/>
      <c r="EL36" s="317"/>
      <c r="EM36" s="317"/>
      <c r="EN36" s="317"/>
      <c r="EO36" s="317"/>
      <c r="EP36" s="317"/>
      <c r="EQ36" s="317"/>
      <c r="ER36" s="317"/>
      <c r="ES36" s="317"/>
      <c r="ET36" s="104" t="s">
        <v>48</v>
      </c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5"/>
    </row>
    <row r="37" spans="1:166" ht="19.5" customHeight="1" thickBot="1">
      <c r="A37" s="229" t="s">
        <v>48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1"/>
      <c r="AN37" s="388" t="s">
        <v>23</v>
      </c>
      <c r="AO37" s="389"/>
      <c r="AP37" s="389"/>
      <c r="AQ37" s="389"/>
      <c r="AR37" s="389"/>
      <c r="AS37" s="390"/>
      <c r="AT37" s="373"/>
      <c r="AU37" s="374"/>
      <c r="AV37" s="374"/>
      <c r="AW37" s="374"/>
      <c r="AX37" s="374"/>
      <c r="AY37" s="374"/>
      <c r="AZ37" s="374"/>
      <c r="BA37" s="374"/>
      <c r="BB37" s="375"/>
      <c r="BC37" s="19"/>
      <c r="BD37" s="19"/>
      <c r="BE37" s="19"/>
      <c r="BF37" s="19"/>
      <c r="BG37" s="19"/>
      <c r="BH37" s="19"/>
      <c r="BI37" s="19"/>
      <c r="BJ37" s="18"/>
      <c r="BK37" s="246" t="s">
        <v>48</v>
      </c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8"/>
      <c r="CF37" s="214" t="s">
        <v>48</v>
      </c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39" t="s">
        <v>48</v>
      </c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 t="s">
        <v>48</v>
      </c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 t="str">
        <f t="shared" si="2"/>
        <v>-</v>
      </c>
      <c r="EF37" s="239"/>
      <c r="EG37" s="239"/>
      <c r="EH37" s="239"/>
      <c r="EI37" s="239"/>
      <c r="EJ37" s="239"/>
      <c r="EK37" s="239"/>
      <c r="EL37" s="239"/>
      <c r="EM37" s="239"/>
      <c r="EN37" s="239"/>
      <c r="EO37" s="239"/>
      <c r="EP37" s="239"/>
      <c r="EQ37" s="239"/>
      <c r="ER37" s="239"/>
      <c r="ES37" s="239"/>
      <c r="ET37" s="239" t="s">
        <v>48</v>
      </c>
      <c r="EU37" s="239"/>
      <c r="EV37" s="239"/>
      <c r="EW37" s="239"/>
      <c r="EX37" s="239"/>
      <c r="EY37" s="239"/>
      <c r="EZ37" s="239"/>
      <c r="FA37" s="239"/>
      <c r="FB37" s="239"/>
      <c r="FC37" s="239"/>
      <c r="FD37" s="239"/>
      <c r="FE37" s="239"/>
      <c r="FF37" s="239"/>
      <c r="FG37" s="239"/>
      <c r="FH37" s="239"/>
      <c r="FI37" s="239"/>
      <c r="FJ37" s="393"/>
    </row>
    <row r="38" spans="1:166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5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</row>
    <row r="39" spans="1:166" ht="11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5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</row>
    <row r="40" spans="1:166" ht="11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5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</row>
    <row r="41" spans="1:16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60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3" t="s">
        <v>72</v>
      </c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4" t="s">
        <v>73</v>
      </c>
    </row>
    <row r="42" spans="1:166" ht="15.75" customHeight="1">
      <c r="A42" s="378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79"/>
      <c r="AW42" s="379"/>
      <c r="AX42" s="379"/>
      <c r="AY42" s="379"/>
      <c r="AZ42" s="379"/>
      <c r="BA42" s="379"/>
      <c r="BB42" s="379"/>
      <c r="BC42" s="379"/>
      <c r="BD42" s="379"/>
      <c r="BE42" s="379"/>
      <c r="BF42" s="379"/>
      <c r="BG42" s="379"/>
      <c r="BH42" s="379"/>
      <c r="BI42" s="379"/>
      <c r="BJ42" s="379"/>
      <c r="BK42" s="379"/>
      <c r="BL42" s="379"/>
      <c r="BM42" s="379"/>
      <c r="BN42" s="379"/>
      <c r="BO42" s="379"/>
      <c r="BP42" s="379"/>
      <c r="BQ42" s="379"/>
      <c r="BR42" s="379"/>
      <c r="BS42" s="379"/>
      <c r="BT42" s="379"/>
      <c r="BU42" s="379"/>
      <c r="BV42" s="379"/>
      <c r="BW42" s="379"/>
      <c r="BX42" s="379"/>
      <c r="BY42" s="379"/>
      <c r="BZ42" s="379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79"/>
      <c r="CM42" s="379"/>
      <c r="CN42" s="379"/>
      <c r="CO42" s="379"/>
      <c r="CP42" s="379"/>
      <c r="CQ42" s="379"/>
      <c r="CR42" s="379"/>
      <c r="CS42" s="379"/>
      <c r="CT42" s="379"/>
      <c r="CU42" s="379"/>
      <c r="CV42" s="379"/>
      <c r="CW42" s="379"/>
      <c r="CX42" s="379"/>
      <c r="CY42" s="379"/>
      <c r="CZ42" s="379"/>
      <c r="DA42" s="379"/>
      <c r="DB42" s="379"/>
      <c r="DC42" s="379"/>
      <c r="DD42" s="379"/>
      <c r="DE42" s="379"/>
      <c r="DF42" s="379"/>
      <c r="DG42" s="379"/>
      <c r="DH42" s="379"/>
      <c r="DI42" s="379"/>
      <c r="DJ42" s="379"/>
      <c r="DK42" s="379"/>
      <c r="DL42" s="379"/>
      <c r="DM42" s="379"/>
      <c r="DN42" s="379"/>
      <c r="DO42" s="379"/>
      <c r="DP42" s="379"/>
      <c r="DQ42" s="379"/>
      <c r="DR42" s="379"/>
      <c r="DS42" s="379"/>
      <c r="DT42" s="379"/>
      <c r="DU42" s="379"/>
      <c r="DV42" s="379"/>
      <c r="DW42" s="379"/>
      <c r="DX42" s="379"/>
      <c r="DY42" s="379"/>
      <c r="DZ42" s="379"/>
      <c r="EA42" s="379"/>
      <c r="EB42" s="379"/>
      <c r="EC42" s="379"/>
      <c r="ED42" s="379"/>
      <c r="EE42" s="379"/>
      <c r="EF42" s="379"/>
      <c r="EG42" s="379"/>
      <c r="EH42" s="379"/>
      <c r="EI42" s="379"/>
      <c r="EJ42" s="379"/>
      <c r="EK42" s="379"/>
      <c r="EL42" s="379"/>
      <c r="EM42" s="379"/>
      <c r="EN42" s="379"/>
      <c r="EO42" s="379"/>
      <c r="EP42" s="379"/>
      <c r="EQ42" s="379"/>
      <c r="ER42" s="379"/>
      <c r="ES42" s="379"/>
      <c r="ET42" s="379"/>
      <c r="EU42" s="379"/>
      <c r="EV42" s="379"/>
      <c r="EW42" s="379"/>
      <c r="EX42" s="379"/>
      <c r="EY42" s="379"/>
      <c r="EZ42" s="379"/>
      <c r="FA42" s="379"/>
      <c r="FB42" s="379"/>
      <c r="FC42" s="379"/>
      <c r="FD42" s="379"/>
      <c r="FE42" s="379"/>
      <c r="FF42" s="379"/>
      <c r="FG42" s="379"/>
      <c r="FH42" s="379"/>
      <c r="FI42" s="379"/>
      <c r="FJ42" s="379"/>
    </row>
    <row r="43" spans="1:166" ht="15.75" customHeight="1">
      <c r="A43" s="233" t="s">
        <v>7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232" t="s">
        <v>15</v>
      </c>
      <c r="AL43" s="233"/>
      <c r="AM43" s="233"/>
      <c r="AN43" s="233"/>
      <c r="AO43" s="233"/>
      <c r="AP43" s="234"/>
      <c r="AQ43" s="232" t="s">
        <v>74</v>
      </c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4"/>
      <c r="BC43" s="232" t="s">
        <v>75</v>
      </c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4"/>
      <c r="BU43" s="232" t="s">
        <v>76</v>
      </c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4"/>
      <c r="CH43" s="240" t="s">
        <v>16</v>
      </c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2"/>
      <c r="EK43" s="240" t="s">
        <v>77</v>
      </c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41"/>
    </row>
    <row r="44" spans="1:166" ht="46.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AK44" s="106"/>
      <c r="AL44" s="107"/>
      <c r="AM44" s="107"/>
      <c r="AN44" s="107"/>
      <c r="AO44" s="107"/>
      <c r="AP44" s="108"/>
      <c r="AQ44" s="106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106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8"/>
      <c r="BU44" s="106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8"/>
      <c r="CH44" s="241" t="s">
        <v>78</v>
      </c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2"/>
      <c r="CX44" s="240" t="s">
        <v>17</v>
      </c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2"/>
      <c r="DK44" s="240" t="s">
        <v>18</v>
      </c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2"/>
      <c r="DX44" s="240" t="s">
        <v>19</v>
      </c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2"/>
      <c r="EK44" s="106" t="s">
        <v>79</v>
      </c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8"/>
      <c r="EX44" s="106" t="s">
        <v>80</v>
      </c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</row>
    <row r="45" spans="1:166" ht="15.75" customHeight="1" thickBot="1">
      <c r="A45" s="224">
        <v>1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5"/>
      <c r="AK45" s="100">
        <v>2</v>
      </c>
      <c r="AL45" s="101"/>
      <c r="AM45" s="101"/>
      <c r="AN45" s="101"/>
      <c r="AO45" s="101"/>
      <c r="AP45" s="102"/>
      <c r="AQ45" s="100">
        <v>385776600</v>
      </c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2"/>
      <c r="BC45" s="100">
        <v>4</v>
      </c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2"/>
      <c r="BU45" s="100">
        <v>5</v>
      </c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2"/>
      <c r="CH45" s="100">
        <v>6</v>
      </c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2"/>
      <c r="CX45" s="100">
        <v>7</v>
      </c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2"/>
      <c r="DK45" s="100">
        <v>8</v>
      </c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2"/>
      <c r="DX45" s="100">
        <v>9</v>
      </c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2"/>
      <c r="EK45" s="100">
        <v>10</v>
      </c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0">
        <v>11</v>
      </c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</row>
    <row r="46" spans="1:166" ht="15.75" customHeight="1">
      <c r="A46" s="236" t="s">
        <v>81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376" t="s">
        <v>82</v>
      </c>
      <c r="AL46" s="377"/>
      <c r="AM46" s="377"/>
      <c r="AN46" s="377"/>
      <c r="AO46" s="377"/>
      <c r="AP46" s="377"/>
      <c r="AQ46" s="238" t="s">
        <v>33</v>
      </c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103">
        <f>BK49+BC50+BC51+BC53+BC55+BC56+BC57+BK61+BC62+BC63+BC65+BC66+BC68+BC69+BC70+BC71+BC73+BC74+BC75+BC76+BC77+BC78+BC79+BC80+BC81+BC82+BC83+BC85+BC98+BC105+BC106+BC107+BC108+BC109+BC110+BC111+BC112+BC113+BC114+BC115+BC116+BC59+BC67+BC58+BC60+BC72</f>
        <v>404068125</v>
      </c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254">
        <f>BC46</f>
        <v>404068125</v>
      </c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6"/>
      <c r="CH46" s="103">
        <f>CH49+CH50+CH51+CH56+CH57+CH61+CH62+CH63+CH64+CH65+CH66+CH68+CH70+CH75+CH76+CH77+CH78+CH79+CH80+CH81+CH82+CH83+CH84+CH85+CH98+CH105+CH107+CH109+CH110+CH111+CH112+CH113+CH114+CH115+CH116+CH53</f>
        <v>102168565.30000003</v>
      </c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 t="s">
        <v>48</v>
      </c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 t="s">
        <v>48</v>
      </c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>
        <f>CH46</f>
        <v>102168565.30000003</v>
      </c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>
        <f>EK49+EK50+EK51+EK61+EK62+EK68+EK80+EK81+EK82+EK83+EK84+EK85+EK98+EK105+EK109+EK110+EK111+EK112+EK113+EK114+EK115+EK116</f>
        <v>370327.04000000004</v>
      </c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9">
        <f>BU46-DX46</f>
        <v>301899559.7</v>
      </c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10"/>
    </row>
    <row r="47" spans="1:166" ht="15.75" customHeight="1">
      <c r="A47" s="135" t="s">
        <v>14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235" t="s">
        <v>48</v>
      </c>
      <c r="AL47" s="235"/>
      <c r="AM47" s="235"/>
      <c r="AN47" s="235"/>
      <c r="AO47" s="235"/>
      <c r="AP47" s="235"/>
      <c r="AQ47" s="235" t="s">
        <v>48</v>
      </c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99" t="s">
        <v>48</v>
      </c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 t="s">
        <v>48</v>
      </c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 t="s">
        <v>48</v>
      </c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 t="s">
        <v>48</v>
      </c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 t="s">
        <v>48</v>
      </c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 t="s">
        <v>48</v>
      </c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 t="s">
        <v>48</v>
      </c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 t="s">
        <v>48</v>
      </c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</row>
    <row r="48" spans="1:174" s="39" customFormat="1" ht="15.75" customHeight="1" hidden="1">
      <c r="A48" s="135" t="s">
        <v>109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66" t="s">
        <v>113</v>
      </c>
      <c r="AL48" s="166"/>
      <c r="AM48" s="166"/>
      <c r="AN48" s="166"/>
      <c r="AO48" s="166"/>
      <c r="AP48" s="166"/>
      <c r="AQ48" s="94" t="s">
        <v>117</v>
      </c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61"/>
      <c r="BD48" s="61"/>
      <c r="BE48" s="61"/>
      <c r="BF48" s="61"/>
      <c r="BG48" s="61"/>
      <c r="BH48" s="61"/>
      <c r="BI48" s="61"/>
      <c r="BJ48" s="61"/>
      <c r="BK48" s="87">
        <f>62400-62400</f>
        <v>0</v>
      </c>
      <c r="BL48" s="87"/>
      <c r="BM48" s="87"/>
      <c r="BN48" s="87"/>
      <c r="BO48" s="87"/>
      <c r="BP48" s="87"/>
      <c r="BQ48" s="87"/>
      <c r="BR48" s="87"/>
      <c r="BS48" s="87"/>
      <c r="BT48" s="87"/>
      <c r="BU48" s="87">
        <f>BK48</f>
        <v>0</v>
      </c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>
        <v>0</v>
      </c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 t="s">
        <v>48</v>
      </c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 t="s">
        <v>48</v>
      </c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>
        <f aca="true" t="shared" si="3" ref="DX48:DX61">CH48</f>
        <v>0</v>
      </c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>
        <v>0</v>
      </c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>
        <f>BK48-DX48</f>
        <v>0</v>
      </c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M48" s="366">
        <v>201</v>
      </c>
      <c r="FN48" s="366"/>
      <c r="FO48" s="366"/>
      <c r="FP48" s="366"/>
      <c r="FQ48" s="366"/>
      <c r="FR48" s="40"/>
    </row>
    <row r="49" spans="1:173" s="32" customFormat="1" ht="15.75" customHeight="1">
      <c r="A49" s="135" t="s">
        <v>84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237" t="s">
        <v>113</v>
      </c>
      <c r="AL49" s="237"/>
      <c r="AM49" s="237"/>
      <c r="AN49" s="237"/>
      <c r="AO49" s="237"/>
      <c r="AP49" s="237"/>
      <c r="AQ49" s="86" t="s">
        <v>138</v>
      </c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78"/>
      <c r="BD49" s="78"/>
      <c r="BE49" s="78"/>
      <c r="BF49" s="78"/>
      <c r="BG49" s="78"/>
      <c r="BH49" s="78"/>
      <c r="BI49" s="78"/>
      <c r="BJ49" s="78"/>
      <c r="BK49" s="79">
        <v>37400</v>
      </c>
      <c r="BL49" s="79"/>
      <c r="BM49" s="79"/>
      <c r="BN49" s="79"/>
      <c r="BO49" s="79"/>
      <c r="BP49" s="79"/>
      <c r="BQ49" s="79"/>
      <c r="BR49" s="79"/>
      <c r="BS49" s="79"/>
      <c r="BT49" s="79"/>
      <c r="BU49" s="79">
        <f>BK49</f>
        <v>37400</v>
      </c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>
        <v>0</v>
      </c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 t="s">
        <v>48</v>
      </c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 t="s">
        <v>48</v>
      </c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>
        <f t="shared" si="3"/>
        <v>0</v>
      </c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>
        <v>0</v>
      </c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87">
        <f>BK49-DX49</f>
        <v>37400</v>
      </c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M49" s="98">
        <v>201</v>
      </c>
      <c r="FN49" s="98"/>
      <c r="FO49" s="98"/>
      <c r="FP49" s="98"/>
      <c r="FQ49" s="98"/>
    </row>
    <row r="50" spans="1:172" s="39" customFormat="1" ht="22.5" customHeight="1">
      <c r="A50" s="91" t="s">
        <v>105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83" t="s">
        <v>205</v>
      </c>
      <c r="AL50" s="84"/>
      <c r="AM50" s="84"/>
      <c r="AN50" s="84"/>
      <c r="AO50" s="84"/>
      <c r="AP50" s="85"/>
      <c r="AQ50" s="218" t="s">
        <v>139</v>
      </c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20"/>
      <c r="BC50" s="80">
        <f>34953300+994924-1545277</f>
        <v>34402947</v>
      </c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2"/>
      <c r="BU50" s="80">
        <f>BC50</f>
        <v>34402947</v>
      </c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2"/>
      <c r="CH50" s="80">
        <f>3086852.74+2485558.23+3193609.71</f>
        <v>8766020.68</v>
      </c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2"/>
      <c r="CX50" s="79" t="s">
        <v>48</v>
      </c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 t="s">
        <v>48</v>
      </c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>
        <f t="shared" si="3"/>
        <v>8766020.68</v>
      </c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80">
        <v>0</v>
      </c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2"/>
      <c r="EX50" s="80">
        <f>BC50-DX50</f>
        <v>25636926.32</v>
      </c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2"/>
      <c r="FL50" s="38"/>
      <c r="FM50" s="38"/>
      <c r="FN50" s="38"/>
      <c r="FO50" s="38"/>
      <c r="FP50" s="38"/>
    </row>
    <row r="51" spans="1:172" s="39" customFormat="1" ht="22.5" customHeight="1">
      <c r="A51" s="91" t="s">
        <v>105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83" t="s">
        <v>241</v>
      </c>
      <c r="AL51" s="84"/>
      <c r="AM51" s="84"/>
      <c r="AN51" s="84"/>
      <c r="AO51" s="84"/>
      <c r="AP51" s="85"/>
      <c r="AQ51" s="218" t="s">
        <v>140</v>
      </c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20"/>
      <c r="BC51" s="80">
        <v>37467000</v>
      </c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2"/>
      <c r="BU51" s="80">
        <f>BC51</f>
        <v>37467000</v>
      </c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2"/>
      <c r="CH51" s="80">
        <f>3547600+7140200</f>
        <v>10687800</v>
      </c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2"/>
      <c r="CX51" s="79" t="s">
        <v>48</v>
      </c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 t="s">
        <v>48</v>
      </c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>
        <f t="shared" si="3"/>
        <v>10687800</v>
      </c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80">
        <v>0</v>
      </c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2"/>
      <c r="EX51" s="80">
        <f>BC51-DX51</f>
        <v>26779200</v>
      </c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2"/>
      <c r="FL51" s="38"/>
      <c r="FM51" s="38"/>
      <c r="FN51" s="38"/>
      <c r="FO51" s="38"/>
      <c r="FP51" s="38"/>
    </row>
    <row r="52" spans="1:172" s="32" customFormat="1" ht="22.5" customHeight="1" hidden="1">
      <c r="A52" s="135" t="s">
        <v>84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83" t="s">
        <v>111</v>
      </c>
      <c r="AL52" s="84"/>
      <c r="AM52" s="84"/>
      <c r="AN52" s="84"/>
      <c r="AO52" s="84"/>
      <c r="AP52" s="42"/>
      <c r="AQ52" s="218" t="s">
        <v>127</v>
      </c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20"/>
      <c r="BC52" s="68"/>
      <c r="BD52" s="68"/>
      <c r="BE52" s="69"/>
      <c r="BF52" s="69"/>
      <c r="BG52" s="69"/>
      <c r="BH52" s="69"/>
      <c r="BI52" s="69"/>
      <c r="BJ52" s="69"/>
      <c r="BK52" s="81">
        <f>1048486+1840527-2889000-13</f>
        <v>0</v>
      </c>
      <c r="BL52" s="81"/>
      <c r="BM52" s="81"/>
      <c r="BN52" s="81"/>
      <c r="BO52" s="81"/>
      <c r="BP52" s="81"/>
      <c r="BQ52" s="81"/>
      <c r="BR52" s="81"/>
      <c r="BS52" s="81"/>
      <c r="BT52" s="82"/>
      <c r="BU52" s="80">
        <f>BK52</f>
        <v>0</v>
      </c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2"/>
      <c r="CH52" s="80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2"/>
      <c r="CX52" s="79" t="s">
        <v>48</v>
      </c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 t="s">
        <v>48</v>
      </c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>
        <f t="shared" si="3"/>
        <v>0</v>
      </c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80">
        <v>0</v>
      </c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2"/>
      <c r="EX52" s="80">
        <f>BK52-DX52</f>
        <v>0</v>
      </c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2"/>
      <c r="FL52" s="37"/>
      <c r="FM52" s="37"/>
      <c r="FN52" s="37"/>
      <c r="FO52" s="37"/>
      <c r="FP52" s="37"/>
    </row>
    <row r="53" spans="1:172" s="66" customFormat="1" ht="22.5" customHeight="1">
      <c r="A53" s="91" t="s">
        <v>105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215" t="s">
        <v>242</v>
      </c>
      <c r="AL53" s="216"/>
      <c r="AM53" s="216"/>
      <c r="AN53" s="216"/>
      <c r="AO53" s="216"/>
      <c r="AP53" s="217"/>
      <c r="AQ53" s="218" t="s">
        <v>199</v>
      </c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20"/>
      <c r="BC53" s="80">
        <v>1629900</v>
      </c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2"/>
      <c r="BU53" s="80">
        <f aca="true" t="shared" si="4" ref="BU53:BU60">BC53</f>
        <v>1629900</v>
      </c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2"/>
      <c r="CH53" s="80">
        <f>182996.68+148024.56+195868.75</f>
        <v>526889.99</v>
      </c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2"/>
      <c r="CX53" s="87" t="s">
        <v>48</v>
      </c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 t="s">
        <v>48</v>
      </c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79">
        <f t="shared" si="3"/>
        <v>526889.99</v>
      </c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80">
        <v>0</v>
      </c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2"/>
      <c r="EX53" s="80">
        <f aca="true" t="shared" si="5" ref="EX53:EX60">BC53-DX53</f>
        <v>1103010.01</v>
      </c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2"/>
      <c r="FL53" s="67"/>
      <c r="FM53" s="67"/>
      <c r="FN53" s="67"/>
      <c r="FO53" s="67"/>
      <c r="FP53" s="67"/>
    </row>
    <row r="54" spans="1:172" s="66" customFormat="1" ht="22.5" customHeight="1" hidden="1">
      <c r="A54" s="91" t="s">
        <v>105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83" t="s">
        <v>172</v>
      </c>
      <c r="AL54" s="84"/>
      <c r="AM54" s="84"/>
      <c r="AN54" s="84"/>
      <c r="AO54" s="84"/>
      <c r="AP54" s="85"/>
      <c r="AQ54" s="218" t="s">
        <v>196</v>
      </c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20"/>
      <c r="BC54" s="80">
        <f>3286632-2024900-1261732</f>
        <v>0</v>
      </c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2"/>
      <c r="BU54" s="80">
        <f t="shared" si="4"/>
        <v>0</v>
      </c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2"/>
      <c r="CH54" s="80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2"/>
      <c r="CX54" s="79" t="s">
        <v>48</v>
      </c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 t="s">
        <v>48</v>
      </c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>
        <f t="shared" si="3"/>
        <v>0</v>
      </c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80">
        <v>0</v>
      </c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2"/>
      <c r="EX54" s="80">
        <f t="shared" si="5"/>
        <v>0</v>
      </c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2"/>
      <c r="FL54" s="67"/>
      <c r="FM54" s="67"/>
      <c r="FN54" s="67"/>
      <c r="FO54" s="67"/>
      <c r="FP54" s="67"/>
    </row>
    <row r="55" spans="1:172" s="74" customFormat="1" ht="22.5" customHeight="1">
      <c r="A55" s="91" t="s">
        <v>105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215" t="s">
        <v>206</v>
      </c>
      <c r="AL55" s="216"/>
      <c r="AM55" s="216"/>
      <c r="AN55" s="216"/>
      <c r="AO55" s="216"/>
      <c r="AP55" s="217"/>
      <c r="AQ55" s="218" t="s">
        <v>226</v>
      </c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20"/>
      <c r="BC55" s="80">
        <v>420000</v>
      </c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2"/>
      <c r="BU55" s="80">
        <f t="shared" si="4"/>
        <v>420000</v>
      </c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2"/>
      <c r="CH55" s="80">
        <v>0</v>
      </c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2"/>
      <c r="CX55" s="87" t="s">
        <v>48</v>
      </c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 t="s">
        <v>48</v>
      </c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79">
        <f aca="true" t="shared" si="6" ref="DX55:DX60">CH55</f>
        <v>0</v>
      </c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80">
        <v>0</v>
      </c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2"/>
      <c r="EX55" s="80">
        <f t="shared" si="5"/>
        <v>420000</v>
      </c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2"/>
      <c r="FL55" s="75"/>
      <c r="FM55" s="75"/>
      <c r="FN55" s="75"/>
      <c r="FO55" s="75"/>
      <c r="FP55" s="75"/>
    </row>
    <row r="56" spans="1:172" s="74" customFormat="1" ht="22.5" customHeight="1">
      <c r="A56" s="91" t="s">
        <v>105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215" t="s">
        <v>207</v>
      </c>
      <c r="AL56" s="216"/>
      <c r="AM56" s="216"/>
      <c r="AN56" s="216"/>
      <c r="AO56" s="216"/>
      <c r="AP56" s="217"/>
      <c r="AQ56" s="218" t="s">
        <v>233</v>
      </c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20"/>
      <c r="BC56" s="80">
        <v>1181283</v>
      </c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2"/>
      <c r="BU56" s="80">
        <f t="shared" si="4"/>
        <v>1181283</v>
      </c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2"/>
      <c r="CH56" s="80">
        <v>237972</v>
      </c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2"/>
      <c r="CX56" s="87" t="s">
        <v>48</v>
      </c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 t="s">
        <v>48</v>
      </c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79">
        <f t="shared" si="6"/>
        <v>237972</v>
      </c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80">
        <v>0</v>
      </c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2"/>
      <c r="EX56" s="80">
        <f t="shared" si="5"/>
        <v>943311</v>
      </c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2"/>
      <c r="FL56" s="75"/>
      <c r="FM56" s="75"/>
      <c r="FN56" s="75"/>
      <c r="FO56" s="75"/>
      <c r="FP56" s="75"/>
    </row>
    <row r="57" spans="1:172" s="74" customFormat="1" ht="22.5" customHeight="1">
      <c r="A57" s="91" t="s">
        <v>105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215" t="s">
        <v>208</v>
      </c>
      <c r="AL57" s="216"/>
      <c r="AM57" s="216"/>
      <c r="AN57" s="216"/>
      <c r="AO57" s="216"/>
      <c r="AP57" s="217"/>
      <c r="AQ57" s="218" t="s">
        <v>234</v>
      </c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20"/>
      <c r="BC57" s="80">
        <v>363994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2"/>
      <c r="BU57" s="80">
        <f t="shared" si="4"/>
        <v>363994</v>
      </c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2"/>
      <c r="CH57" s="80">
        <v>22128.8</v>
      </c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2"/>
      <c r="CX57" s="87" t="s">
        <v>48</v>
      </c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 t="s">
        <v>48</v>
      </c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79">
        <f t="shared" si="6"/>
        <v>22128.8</v>
      </c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80">
        <v>0</v>
      </c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2"/>
      <c r="EX57" s="80">
        <f t="shared" si="5"/>
        <v>341865.2</v>
      </c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2"/>
      <c r="FL57" s="75"/>
      <c r="FM57" s="75"/>
      <c r="FN57" s="75"/>
      <c r="FO57" s="75"/>
      <c r="FP57" s="75"/>
    </row>
    <row r="58" spans="1:172" s="74" customFormat="1" ht="22.5" customHeight="1">
      <c r="A58" s="91" t="s">
        <v>105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215" t="s">
        <v>255</v>
      </c>
      <c r="AL58" s="216"/>
      <c r="AM58" s="216"/>
      <c r="AN58" s="216"/>
      <c r="AO58" s="216"/>
      <c r="AP58" s="217"/>
      <c r="AQ58" s="218" t="s">
        <v>259</v>
      </c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20"/>
      <c r="BC58" s="80">
        <v>515100</v>
      </c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U58" s="80">
        <f>BC58</f>
        <v>515100</v>
      </c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2"/>
      <c r="CH58" s="80">
        <v>0</v>
      </c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2"/>
      <c r="CX58" s="87" t="s">
        <v>48</v>
      </c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 t="s">
        <v>48</v>
      </c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79">
        <f t="shared" si="6"/>
        <v>0</v>
      </c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80">
        <v>0</v>
      </c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2"/>
      <c r="EX58" s="80">
        <f>BC58-DX58</f>
        <v>515100</v>
      </c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2"/>
      <c r="FL58" s="75"/>
      <c r="FM58" s="75"/>
      <c r="FN58" s="75"/>
      <c r="FO58" s="75"/>
      <c r="FP58" s="75"/>
    </row>
    <row r="59" spans="1:172" s="74" customFormat="1" ht="22.5" customHeight="1">
      <c r="A59" s="91" t="s">
        <v>105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215" t="s">
        <v>256</v>
      </c>
      <c r="AL59" s="216"/>
      <c r="AM59" s="216"/>
      <c r="AN59" s="216"/>
      <c r="AO59" s="216"/>
      <c r="AP59" s="217"/>
      <c r="AQ59" s="218" t="s">
        <v>258</v>
      </c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20"/>
      <c r="BC59" s="80">
        <v>9787300</v>
      </c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2"/>
      <c r="BU59" s="80">
        <f t="shared" si="4"/>
        <v>9787300</v>
      </c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2"/>
      <c r="CH59" s="80">
        <v>0</v>
      </c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2"/>
      <c r="CX59" s="87" t="s">
        <v>48</v>
      </c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 t="s">
        <v>48</v>
      </c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79">
        <f t="shared" si="6"/>
        <v>0</v>
      </c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80">
        <v>0</v>
      </c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2"/>
      <c r="EX59" s="80">
        <f t="shared" si="5"/>
        <v>9787300</v>
      </c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2"/>
      <c r="FL59" s="75"/>
      <c r="FM59" s="75"/>
      <c r="FN59" s="75"/>
      <c r="FO59" s="75"/>
      <c r="FP59" s="75"/>
    </row>
    <row r="60" spans="1:172" s="74" customFormat="1" ht="22.5" customHeight="1">
      <c r="A60" s="91" t="s">
        <v>105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215" t="s">
        <v>209</v>
      </c>
      <c r="AL60" s="216"/>
      <c r="AM60" s="216"/>
      <c r="AN60" s="216"/>
      <c r="AO60" s="216"/>
      <c r="AP60" s="217"/>
      <c r="AQ60" s="218" t="s">
        <v>267</v>
      </c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20"/>
      <c r="BC60" s="80">
        <v>164839</v>
      </c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U60" s="80">
        <f t="shared" si="4"/>
        <v>164839</v>
      </c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2"/>
      <c r="CH60" s="80">
        <v>0</v>
      </c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2"/>
      <c r="CX60" s="87" t="s">
        <v>48</v>
      </c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 t="s">
        <v>48</v>
      </c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79">
        <f t="shared" si="6"/>
        <v>0</v>
      </c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80">
        <v>0</v>
      </c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2"/>
      <c r="EX60" s="80">
        <f t="shared" si="5"/>
        <v>164839</v>
      </c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2"/>
      <c r="FL60" s="75"/>
      <c r="FM60" s="75"/>
      <c r="FN60" s="75"/>
      <c r="FO60" s="75"/>
      <c r="FP60" s="75"/>
    </row>
    <row r="61" spans="1:172" s="35" customFormat="1" ht="21.75" customHeight="1">
      <c r="A61" s="91" t="s">
        <v>105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83" t="s">
        <v>243</v>
      </c>
      <c r="AL61" s="84"/>
      <c r="AM61" s="84"/>
      <c r="AN61" s="84"/>
      <c r="AO61" s="84"/>
      <c r="AP61" s="42"/>
      <c r="AQ61" s="218" t="s">
        <v>141</v>
      </c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20"/>
      <c r="BC61" s="78"/>
      <c r="BD61" s="78"/>
      <c r="BE61" s="78"/>
      <c r="BF61" s="78"/>
      <c r="BG61" s="78"/>
      <c r="BH61" s="78"/>
      <c r="BI61" s="78"/>
      <c r="BJ61" s="78"/>
      <c r="BK61" s="79">
        <f>36862800+2997623-2267602+60800-60800+60800+89205</f>
        <v>37742826</v>
      </c>
      <c r="BL61" s="79"/>
      <c r="BM61" s="79"/>
      <c r="BN61" s="79"/>
      <c r="BO61" s="79"/>
      <c r="BP61" s="79"/>
      <c r="BQ61" s="79"/>
      <c r="BR61" s="79"/>
      <c r="BS61" s="79"/>
      <c r="BT61" s="79"/>
      <c r="BU61" s="79">
        <f>BK61</f>
        <v>37742826</v>
      </c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>
        <f>3673416.71+2226448.1+4330244.74</f>
        <v>10230109.55</v>
      </c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80" t="s">
        <v>48</v>
      </c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2"/>
      <c r="DK61" s="80" t="s">
        <v>48</v>
      </c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2"/>
      <c r="DX61" s="79">
        <f t="shared" si="3"/>
        <v>10230109.55</v>
      </c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>
        <v>0</v>
      </c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>
        <f>BU61-DX61</f>
        <v>27512716.45</v>
      </c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L61" s="41"/>
      <c r="FM61" s="41"/>
      <c r="FN61" s="41"/>
      <c r="FO61" s="41"/>
      <c r="FP61" s="41"/>
    </row>
    <row r="62" spans="1:172" s="32" customFormat="1" ht="22.5" customHeight="1">
      <c r="A62" s="91" t="s">
        <v>105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83" t="s">
        <v>244</v>
      </c>
      <c r="AL62" s="84"/>
      <c r="AM62" s="84"/>
      <c r="AN62" s="84"/>
      <c r="AO62" s="84"/>
      <c r="AP62" s="85"/>
      <c r="AQ62" s="86" t="s">
        <v>143</v>
      </c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79">
        <f>20639900+131300-745630</f>
        <v>20025570</v>
      </c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>
        <f aca="true" t="shared" si="7" ref="BU62:BU68">BC62</f>
        <v>20025570</v>
      </c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>
        <f>1706254.23+1880770.48+1446416.94</f>
        <v>5033441.65</v>
      </c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80" t="s">
        <v>48</v>
      </c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2"/>
      <c r="DK62" s="80" t="s">
        <v>48</v>
      </c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2"/>
      <c r="DX62" s="79">
        <f aca="true" t="shared" si="8" ref="DX62:DX68">CH62</f>
        <v>5033441.65</v>
      </c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>
        <v>0</v>
      </c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>
        <f aca="true" t="shared" si="9" ref="EX62:EX68">BC62-DX62</f>
        <v>14992128.35</v>
      </c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L62" s="368"/>
      <c r="FM62" s="368"/>
      <c r="FN62" s="368"/>
      <c r="FO62" s="368"/>
      <c r="FP62" s="368"/>
    </row>
    <row r="63" spans="1:172" s="39" customFormat="1" ht="22.5" customHeight="1">
      <c r="A63" s="91" t="s">
        <v>105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83" t="s">
        <v>171</v>
      </c>
      <c r="AL63" s="84"/>
      <c r="AM63" s="84"/>
      <c r="AN63" s="84"/>
      <c r="AO63" s="84"/>
      <c r="AP63" s="85"/>
      <c r="AQ63" s="86" t="s">
        <v>183</v>
      </c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79">
        <v>2074000</v>
      </c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>
        <f t="shared" si="7"/>
        <v>2074000</v>
      </c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>
        <v>0</v>
      </c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80" t="s">
        <v>48</v>
      </c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2"/>
      <c r="DK63" s="80" t="s">
        <v>48</v>
      </c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2"/>
      <c r="DX63" s="79">
        <f t="shared" si="8"/>
        <v>0</v>
      </c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>
        <v>0</v>
      </c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>
        <f t="shared" si="9"/>
        <v>2074000</v>
      </c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L63" s="366"/>
      <c r="FM63" s="366"/>
      <c r="FN63" s="366"/>
      <c r="FO63" s="366"/>
      <c r="FP63" s="366"/>
    </row>
    <row r="64" spans="1:172" s="32" customFormat="1" ht="22.5" customHeight="1" hidden="1">
      <c r="A64" s="91" t="s">
        <v>105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83" t="s">
        <v>191</v>
      </c>
      <c r="AL64" s="84"/>
      <c r="AM64" s="84"/>
      <c r="AN64" s="84"/>
      <c r="AO64" s="84"/>
      <c r="AP64" s="85"/>
      <c r="AQ64" s="86" t="s">
        <v>187</v>
      </c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79">
        <f>287600-287600</f>
        <v>0</v>
      </c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>
        <f t="shared" si="7"/>
        <v>0</v>
      </c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80" t="s">
        <v>48</v>
      </c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2"/>
      <c r="DK64" s="80" t="s">
        <v>48</v>
      </c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2"/>
      <c r="DX64" s="79">
        <f t="shared" si="8"/>
        <v>0</v>
      </c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>
        <v>0</v>
      </c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>
        <f t="shared" si="9"/>
        <v>0</v>
      </c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L64" s="368"/>
      <c r="FM64" s="368"/>
      <c r="FN64" s="368"/>
      <c r="FO64" s="368"/>
      <c r="FP64" s="368"/>
    </row>
    <row r="65" spans="1:172" s="66" customFormat="1" ht="22.5" customHeight="1">
      <c r="A65" s="91" t="s">
        <v>105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83" t="s">
        <v>172</v>
      </c>
      <c r="AL65" s="84"/>
      <c r="AM65" s="84"/>
      <c r="AN65" s="84"/>
      <c r="AO65" s="84"/>
      <c r="AP65" s="85"/>
      <c r="AQ65" s="86" t="s">
        <v>200</v>
      </c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79">
        <v>100000</v>
      </c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>
        <f t="shared" si="7"/>
        <v>100000</v>
      </c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>
        <v>0</v>
      </c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80" t="s">
        <v>48</v>
      </c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2"/>
      <c r="DK65" s="80" t="s">
        <v>48</v>
      </c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2"/>
      <c r="DX65" s="79">
        <f t="shared" si="8"/>
        <v>0</v>
      </c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>
        <v>0</v>
      </c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>
        <f t="shared" si="9"/>
        <v>100000</v>
      </c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L65" s="367"/>
      <c r="FM65" s="367"/>
      <c r="FN65" s="367"/>
      <c r="FO65" s="367"/>
      <c r="FP65" s="367"/>
    </row>
    <row r="66" spans="1:172" s="66" customFormat="1" ht="22.5" customHeight="1">
      <c r="A66" s="91" t="s">
        <v>105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83" t="s">
        <v>210</v>
      </c>
      <c r="AL66" s="84"/>
      <c r="AM66" s="84"/>
      <c r="AN66" s="84"/>
      <c r="AO66" s="84"/>
      <c r="AP66" s="85"/>
      <c r="AQ66" s="86" t="s">
        <v>142</v>
      </c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79">
        <v>224277200</v>
      </c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>
        <f t="shared" si="7"/>
        <v>224277200</v>
      </c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>
        <f>17222800+43511800</f>
        <v>60734600</v>
      </c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80" t="s">
        <v>48</v>
      </c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2"/>
      <c r="DK66" s="80" t="s">
        <v>48</v>
      </c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2"/>
      <c r="DX66" s="79">
        <f t="shared" si="8"/>
        <v>60734600</v>
      </c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>
        <v>0</v>
      </c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>
        <f t="shared" si="9"/>
        <v>163542600</v>
      </c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L66" s="367"/>
      <c r="FM66" s="367"/>
      <c r="FN66" s="367"/>
      <c r="FO66" s="367"/>
      <c r="FP66" s="367"/>
    </row>
    <row r="67" spans="1:172" s="66" customFormat="1" ht="22.5" customHeight="1">
      <c r="A67" s="91" t="s">
        <v>105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83" t="s">
        <v>211</v>
      </c>
      <c r="AL67" s="84"/>
      <c r="AM67" s="84"/>
      <c r="AN67" s="84"/>
      <c r="AO67" s="84"/>
      <c r="AP67" s="85"/>
      <c r="AQ67" s="86" t="s">
        <v>268</v>
      </c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79">
        <v>681500</v>
      </c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>
        <f>BC67</f>
        <v>681500</v>
      </c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>
        <v>0</v>
      </c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80" t="s">
        <v>48</v>
      </c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2"/>
      <c r="DK67" s="80" t="s">
        <v>48</v>
      </c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2"/>
      <c r="DX67" s="79">
        <f>CH67</f>
        <v>0</v>
      </c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>
        <v>0</v>
      </c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>
        <f>BC67-DX67</f>
        <v>681500</v>
      </c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L67" s="367"/>
      <c r="FM67" s="367"/>
      <c r="FN67" s="367"/>
      <c r="FO67" s="367"/>
      <c r="FP67" s="367"/>
    </row>
    <row r="68" spans="1:172" s="32" customFormat="1" ht="22.5" customHeight="1">
      <c r="A68" s="91" t="s">
        <v>105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83" t="s">
        <v>212</v>
      </c>
      <c r="AL68" s="84"/>
      <c r="AM68" s="84"/>
      <c r="AN68" s="84"/>
      <c r="AO68" s="84"/>
      <c r="AP68" s="85"/>
      <c r="AQ68" s="86" t="s">
        <v>201</v>
      </c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79">
        <v>42000</v>
      </c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>
        <f t="shared" si="7"/>
        <v>42000</v>
      </c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>
        <v>0</v>
      </c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80" t="s">
        <v>48</v>
      </c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2"/>
      <c r="DK68" s="80" t="s">
        <v>48</v>
      </c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2"/>
      <c r="DX68" s="79">
        <f t="shared" si="8"/>
        <v>0</v>
      </c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>
        <v>0</v>
      </c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>
        <f t="shared" si="9"/>
        <v>42000</v>
      </c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L68" s="368"/>
      <c r="FM68" s="368"/>
      <c r="FN68" s="368"/>
      <c r="FO68" s="368"/>
      <c r="FP68" s="368"/>
    </row>
    <row r="69" spans="1:172" s="74" customFormat="1" ht="22.5" customHeight="1">
      <c r="A69" s="91" t="s">
        <v>105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83" t="s">
        <v>213</v>
      </c>
      <c r="AL69" s="84"/>
      <c r="AM69" s="84"/>
      <c r="AN69" s="84"/>
      <c r="AO69" s="84"/>
      <c r="AP69" s="85"/>
      <c r="AQ69" s="86" t="s">
        <v>227</v>
      </c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79">
        <v>270000</v>
      </c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>
        <f aca="true" t="shared" si="10" ref="BU69:BU74">BC69</f>
        <v>270000</v>
      </c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>
        <v>0</v>
      </c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80" t="s">
        <v>48</v>
      </c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2"/>
      <c r="DK69" s="80" t="s">
        <v>48</v>
      </c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2"/>
      <c r="DX69" s="79">
        <f aca="true" t="shared" si="11" ref="DX69:DX74">CH69</f>
        <v>0</v>
      </c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>
        <v>0</v>
      </c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>
        <f aca="true" t="shared" si="12" ref="EX69:EX74">BC69-DX69</f>
        <v>270000</v>
      </c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L69" s="92"/>
      <c r="FM69" s="92"/>
      <c r="FN69" s="92"/>
      <c r="FO69" s="92"/>
      <c r="FP69" s="92"/>
    </row>
    <row r="70" spans="1:172" s="74" customFormat="1" ht="22.5" customHeight="1">
      <c r="A70" s="91" t="s">
        <v>105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83" t="s">
        <v>214</v>
      </c>
      <c r="AL70" s="84"/>
      <c r="AM70" s="84"/>
      <c r="AN70" s="84"/>
      <c r="AO70" s="84"/>
      <c r="AP70" s="85"/>
      <c r="AQ70" s="86" t="s">
        <v>228</v>
      </c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79">
        <v>53245</v>
      </c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>
        <f t="shared" si="10"/>
        <v>53245</v>
      </c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>
        <v>53245</v>
      </c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80" t="s">
        <v>48</v>
      </c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2"/>
      <c r="DK70" s="80" t="s">
        <v>48</v>
      </c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2"/>
      <c r="DX70" s="79">
        <f t="shared" si="11"/>
        <v>53245</v>
      </c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>
        <v>0</v>
      </c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>
        <f t="shared" si="12"/>
        <v>0</v>
      </c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L70" s="92"/>
      <c r="FM70" s="92"/>
      <c r="FN70" s="92"/>
      <c r="FO70" s="92"/>
      <c r="FP70" s="92"/>
    </row>
    <row r="71" spans="1:172" s="74" customFormat="1" ht="22.5" customHeight="1">
      <c r="A71" s="91" t="s">
        <v>105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83" t="s">
        <v>111</v>
      </c>
      <c r="AL71" s="84"/>
      <c r="AM71" s="84"/>
      <c r="AN71" s="84"/>
      <c r="AO71" s="84"/>
      <c r="AP71" s="85"/>
      <c r="AQ71" s="86" t="s">
        <v>229</v>
      </c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79">
        <v>477000</v>
      </c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>
        <f t="shared" si="10"/>
        <v>477000</v>
      </c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>
        <v>0</v>
      </c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80" t="s">
        <v>48</v>
      </c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2"/>
      <c r="DK71" s="80" t="s">
        <v>48</v>
      </c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2"/>
      <c r="DX71" s="79">
        <f t="shared" si="11"/>
        <v>0</v>
      </c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>
        <v>0</v>
      </c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>
        <f t="shared" si="12"/>
        <v>477000</v>
      </c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L71" s="92"/>
      <c r="FM71" s="92"/>
      <c r="FN71" s="92"/>
      <c r="FO71" s="92"/>
      <c r="FP71" s="92"/>
    </row>
    <row r="72" spans="1:172" s="74" customFormat="1" ht="22.5" customHeight="1">
      <c r="A72" s="91" t="s">
        <v>105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83" t="s">
        <v>215</v>
      </c>
      <c r="AL72" s="84"/>
      <c r="AM72" s="84"/>
      <c r="AN72" s="84"/>
      <c r="AO72" s="84"/>
      <c r="AP72" s="85"/>
      <c r="AQ72" s="86" t="s">
        <v>260</v>
      </c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79">
        <v>52632</v>
      </c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>
        <f t="shared" si="10"/>
        <v>52632</v>
      </c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>
        <v>0</v>
      </c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80" t="s">
        <v>48</v>
      </c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2"/>
      <c r="DK72" s="80" t="s">
        <v>48</v>
      </c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2"/>
      <c r="DX72" s="79">
        <f t="shared" si="11"/>
        <v>0</v>
      </c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>
        <v>0</v>
      </c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>
        <f t="shared" si="12"/>
        <v>52632</v>
      </c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L72" s="92"/>
      <c r="FM72" s="92"/>
      <c r="FN72" s="92"/>
      <c r="FO72" s="92"/>
      <c r="FP72" s="92"/>
    </row>
    <row r="73" spans="1:172" s="74" customFormat="1" ht="22.5" customHeight="1">
      <c r="A73" s="91" t="s">
        <v>105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83" t="s">
        <v>216</v>
      </c>
      <c r="AL73" s="84"/>
      <c r="AM73" s="84"/>
      <c r="AN73" s="84"/>
      <c r="AO73" s="84"/>
      <c r="AP73" s="85"/>
      <c r="AQ73" s="86" t="s">
        <v>230</v>
      </c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79">
        <f>1459875-60800-16+60800+16-60816-6675</f>
        <v>1392384</v>
      </c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>
        <f t="shared" si="10"/>
        <v>1392384</v>
      </c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>
        <v>0</v>
      </c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80" t="s">
        <v>48</v>
      </c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2"/>
      <c r="DK73" s="80" t="s">
        <v>48</v>
      </c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2"/>
      <c r="DX73" s="79">
        <f t="shared" si="11"/>
        <v>0</v>
      </c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>
        <v>0</v>
      </c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>
        <f t="shared" si="12"/>
        <v>1392384</v>
      </c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L73" s="92"/>
      <c r="FM73" s="92"/>
      <c r="FN73" s="92"/>
      <c r="FO73" s="92"/>
      <c r="FP73" s="92"/>
    </row>
    <row r="74" spans="1:172" s="74" customFormat="1" ht="22.5" customHeight="1">
      <c r="A74" s="91" t="s">
        <v>105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83" t="s">
        <v>217</v>
      </c>
      <c r="AL74" s="84"/>
      <c r="AM74" s="84"/>
      <c r="AN74" s="84"/>
      <c r="AO74" s="84"/>
      <c r="AP74" s="85"/>
      <c r="AQ74" s="86" t="s">
        <v>231</v>
      </c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79">
        <v>112987</v>
      </c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>
        <f t="shared" si="10"/>
        <v>112987</v>
      </c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>
        <v>0</v>
      </c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80" t="s">
        <v>48</v>
      </c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2"/>
      <c r="DK74" s="80" t="s">
        <v>48</v>
      </c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2"/>
      <c r="DX74" s="79">
        <f t="shared" si="11"/>
        <v>0</v>
      </c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>
        <v>0</v>
      </c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>
        <f t="shared" si="12"/>
        <v>112987</v>
      </c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L74" s="92"/>
      <c r="FM74" s="92"/>
      <c r="FN74" s="92"/>
      <c r="FO74" s="92"/>
      <c r="FP74" s="92"/>
    </row>
    <row r="75" spans="1:172" s="74" customFormat="1" ht="22.5" customHeight="1">
      <c r="A75" s="91" t="s">
        <v>105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83" t="s">
        <v>218</v>
      </c>
      <c r="AL75" s="84"/>
      <c r="AM75" s="84"/>
      <c r="AN75" s="84"/>
      <c r="AO75" s="84"/>
      <c r="AP75" s="85"/>
      <c r="AQ75" s="86" t="s">
        <v>235</v>
      </c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79">
        <f>1699415-101280</f>
        <v>1598135</v>
      </c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>
        <f aca="true" t="shared" si="13" ref="BU75:BU82">BC75</f>
        <v>1598135</v>
      </c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>
        <v>374332</v>
      </c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80" t="s">
        <v>48</v>
      </c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2"/>
      <c r="DK75" s="80" t="s">
        <v>48</v>
      </c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2"/>
      <c r="DX75" s="79">
        <f aca="true" t="shared" si="14" ref="DX75:DX84">CH75</f>
        <v>374332</v>
      </c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>
        <v>0</v>
      </c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>
        <f aca="true" t="shared" si="15" ref="EX75:EX82">BC75-DX75</f>
        <v>1223803</v>
      </c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L75" s="92"/>
      <c r="FM75" s="92"/>
      <c r="FN75" s="92"/>
      <c r="FO75" s="92"/>
      <c r="FP75" s="92"/>
    </row>
    <row r="76" spans="1:172" s="74" customFormat="1" ht="22.5" customHeight="1">
      <c r="A76" s="91" t="s">
        <v>105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83" t="s">
        <v>219</v>
      </c>
      <c r="AL76" s="84"/>
      <c r="AM76" s="84"/>
      <c r="AN76" s="84"/>
      <c r="AO76" s="84"/>
      <c r="AP76" s="85"/>
      <c r="AQ76" s="86" t="s">
        <v>236</v>
      </c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79">
        <v>568187</v>
      </c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>
        <f t="shared" si="13"/>
        <v>568187</v>
      </c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>
        <v>72841.89</v>
      </c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80" t="s">
        <v>48</v>
      </c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2"/>
      <c r="DK76" s="80" t="s">
        <v>48</v>
      </c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2"/>
      <c r="DX76" s="79">
        <f t="shared" si="14"/>
        <v>72841.89</v>
      </c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>
        <v>0</v>
      </c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>
        <f t="shared" si="15"/>
        <v>495345.11</v>
      </c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L76" s="92"/>
      <c r="FM76" s="92"/>
      <c r="FN76" s="92"/>
      <c r="FO76" s="92"/>
      <c r="FP76" s="92"/>
    </row>
    <row r="77" spans="1:172" s="74" customFormat="1" ht="22.5" customHeight="1">
      <c r="A77" s="91" t="s">
        <v>105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83" t="s">
        <v>191</v>
      </c>
      <c r="AL77" s="84"/>
      <c r="AM77" s="84"/>
      <c r="AN77" s="84"/>
      <c r="AO77" s="84"/>
      <c r="AP77" s="85"/>
      <c r="AQ77" s="86" t="s">
        <v>237</v>
      </c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79">
        <v>526639</v>
      </c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>
        <f t="shared" si="13"/>
        <v>526639</v>
      </c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>
        <v>90500</v>
      </c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80" t="s">
        <v>48</v>
      </c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2"/>
      <c r="DK77" s="80" t="s">
        <v>48</v>
      </c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2"/>
      <c r="DX77" s="79">
        <f t="shared" si="14"/>
        <v>90500</v>
      </c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>
        <v>0</v>
      </c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>
        <f t="shared" si="15"/>
        <v>436139</v>
      </c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L77" s="92"/>
      <c r="FM77" s="92"/>
      <c r="FN77" s="92"/>
      <c r="FO77" s="92"/>
      <c r="FP77" s="92"/>
    </row>
    <row r="78" spans="1:172" s="74" customFormat="1" ht="22.5" customHeight="1">
      <c r="A78" s="91" t="s">
        <v>105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83" t="s">
        <v>198</v>
      </c>
      <c r="AL78" s="84"/>
      <c r="AM78" s="84"/>
      <c r="AN78" s="84"/>
      <c r="AO78" s="84"/>
      <c r="AP78" s="85"/>
      <c r="AQ78" s="86" t="s">
        <v>238</v>
      </c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79">
        <v>218991</v>
      </c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>
        <f t="shared" si="13"/>
        <v>218991</v>
      </c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>
        <v>9773.79</v>
      </c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80" t="s">
        <v>48</v>
      </c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2"/>
      <c r="DK78" s="80" t="s">
        <v>48</v>
      </c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2"/>
      <c r="DX78" s="79">
        <f t="shared" si="14"/>
        <v>9773.79</v>
      </c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>
        <v>0</v>
      </c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>
        <f t="shared" si="15"/>
        <v>209217.21</v>
      </c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L78" s="92"/>
      <c r="FM78" s="92"/>
      <c r="FN78" s="92"/>
      <c r="FO78" s="92"/>
      <c r="FP78" s="92"/>
    </row>
    <row r="79" spans="1:172" s="74" customFormat="1" ht="22.5" customHeight="1">
      <c r="A79" s="91" t="s">
        <v>105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83" t="s">
        <v>192</v>
      </c>
      <c r="AL79" s="84"/>
      <c r="AM79" s="84"/>
      <c r="AN79" s="84"/>
      <c r="AO79" s="84"/>
      <c r="AP79" s="85"/>
      <c r="AQ79" s="94" t="s">
        <v>271</v>
      </c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87">
        <v>104500</v>
      </c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>
        <f t="shared" si="13"/>
        <v>104500</v>
      </c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>
        <v>70500</v>
      </c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8" t="s">
        <v>48</v>
      </c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90"/>
      <c r="DK79" s="88" t="s">
        <v>48</v>
      </c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90"/>
      <c r="DX79" s="87">
        <f t="shared" si="14"/>
        <v>70500</v>
      </c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>
        <v>0</v>
      </c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>
        <f t="shared" si="15"/>
        <v>34000</v>
      </c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L79" s="92"/>
      <c r="FM79" s="92"/>
      <c r="FN79" s="92"/>
      <c r="FO79" s="92"/>
      <c r="FP79" s="92"/>
    </row>
    <row r="80" spans="1:172" s="32" customFormat="1" ht="21.75" customHeight="1">
      <c r="A80" s="91" t="s">
        <v>105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83" t="s">
        <v>193</v>
      </c>
      <c r="AL80" s="84"/>
      <c r="AM80" s="84"/>
      <c r="AN80" s="84"/>
      <c r="AO80" s="84"/>
      <c r="AP80" s="85"/>
      <c r="AQ80" s="86" t="s">
        <v>202</v>
      </c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79">
        <f>108700+16-16+16</f>
        <v>108716</v>
      </c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>
        <f t="shared" si="13"/>
        <v>108716</v>
      </c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>
        <v>0</v>
      </c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 t="s">
        <v>48</v>
      </c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93" t="s">
        <v>48</v>
      </c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79">
        <f t="shared" si="14"/>
        <v>0</v>
      </c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>
        <v>0</v>
      </c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93">
        <f t="shared" si="15"/>
        <v>108716</v>
      </c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L80" s="37"/>
      <c r="FM80" s="37"/>
      <c r="FN80" s="37"/>
      <c r="FO80" s="37"/>
      <c r="FP80" s="37"/>
    </row>
    <row r="81" spans="1:172" s="32" customFormat="1" ht="21.75" customHeight="1">
      <c r="A81" s="91" t="s">
        <v>105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83" t="s">
        <v>173</v>
      </c>
      <c r="AL81" s="84"/>
      <c r="AM81" s="84"/>
      <c r="AN81" s="84"/>
      <c r="AO81" s="84"/>
      <c r="AP81" s="85"/>
      <c r="AQ81" s="86" t="s">
        <v>203</v>
      </c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79">
        <v>2065600</v>
      </c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>
        <f t="shared" si="13"/>
        <v>2065600</v>
      </c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>
        <v>0</v>
      </c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 t="s">
        <v>48</v>
      </c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93" t="s">
        <v>48</v>
      </c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79">
        <f t="shared" si="14"/>
        <v>0</v>
      </c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>
        <v>0</v>
      </c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93">
        <f t="shared" si="15"/>
        <v>2065600</v>
      </c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L81" s="37"/>
      <c r="FM81" s="37"/>
      <c r="FN81" s="37"/>
      <c r="FO81" s="37"/>
      <c r="FP81" s="37"/>
    </row>
    <row r="82" spans="1:172" s="32" customFormat="1" ht="21.75" customHeight="1">
      <c r="A82" s="135" t="s">
        <v>84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83" t="s">
        <v>174</v>
      </c>
      <c r="AL82" s="84"/>
      <c r="AM82" s="84"/>
      <c r="AN82" s="84"/>
      <c r="AO82" s="84"/>
      <c r="AP82" s="85"/>
      <c r="AQ82" s="86" t="s">
        <v>261</v>
      </c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79">
        <f>42000-22000+22000-22000</f>
        <v>20000</v>
      </c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>
        <f t="shared" si="13"/>
        <v>20000</v>
      </c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>
        <v>0</v>
      </c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80" t="s">
        <v>48</v>
      </c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2"/>
      <c r="DK82" s="80" t="s">
        <v>48</v>
      </c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2"/>
      <c r="DX82" s="79">
        <f t="shared" si="14"/>
        <v>0</v>
      </c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>
        <v>0</v>
      </c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>
        <f t="shared" si="15"/>
        <v>20000</v>
      </c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L82" s="41"/>
      <c r="FM82" s="41"/>
      <c r="FN82" s="41"/>
      <c r="FO82" s="41"/>
      <c r="FP82" s="41"/>
    </row>
    <row r="83" spans="1:172" s="32" customFormat="1" ht="18" customHeight="1">
      <c r="A83" s="135" t="s">
        <v>86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46"/>
      <c r="AK83" s="83" t="s">
        <v>175</v>
      </c>
      <c r="AL83" s="84"/>
      <c r="AM83" s="84"/>
      <c r="AN83" s="84"/>
      <c r="AO83" s="84"/>
      <c r="AP83" s="85"/>
      <c r="AQ83" s="218" t="s">
        <v>144</v>
      </c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20"/>
      <c r="BC83" s="80">
        <v>99100</v>
      </c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2"/>
      <c r="BU83" s="80">
        <f aca="true" t="shared" si="16" ref="BU83:BU91">BC83</f>
        <v>99100</v>
      </c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2"/>
      <c r="CH83" s="80">
        <v>8251.15</v>
      </c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2"/>
      <c r="CX83" s="80" t="s">
        <v>48</v>
      </c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2"/>
      <c r="DK83" s="80" t="s">
        <v>48</v>
      </c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2"/>
      <c r="DX83" s="80">
        <f t="shared" si="14"/>
        <v>8251.15</v>
      </c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2"/>
      <c r="EK83" s="80">
        <v>0</v>
      </c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2"/>
      <c r="EX83" s="80">
        <f aca="true" t="shared" si="17" ref="EX83:EX88">BC83-DX83</f>
        <v>90848.85</v>
      </c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2"/>
      <c r="FL83" s="368"/>
      <c r="FM83" s="368"/>
      <c r="FN83" s="368"/>
      <c r="FO83" s="368"/>
      <c r="FP83" s="368"/>
    </row>
    <row r="84" spans="1:172" s="51" customFormat="1" ht="1.5" customHeight="1" hidden="1">
      <c r="A84" s="135" t="s">
        <v>84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83" t="s">
        <v>175</v>
      </c>
      <c r="AL84" s="84"/>
      <c r="AM84" s="84"/>
      <c r="AN84" s="84"/>
      <c r="AO84" s="84"/>
      <c r="AP84" s="85"/>
      <c r="AQ84" s="218" t="s">
        <v>145</v>
      </c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20"/>
      <c r="BC84" s="79">
        <f>50000-50000+50000-50000</f>
        <v>0</v>
      </c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>
        <f t="shared" si="16"/>
        <v>0</v>
      </c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>
        <v>0</v>
      </c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80" t="s">
        <v>48</v>
      </c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2"/>
      <c r="DK84" s="80" t="s">
        <v>48</v>
      </c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2"/>
      <c r="DX84" s="79">
        <f t="shared" si="14"/>
        <v>0</v>
      </c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>
        <v>0</v>
      </c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>
        <f>BC84-DX84</f>
        <v>0</v>
      </c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L84" s="53"/>
      <c r="FM84" s="53"/>
      <c r="FN84" s="53"/>
      <c r="FO84" s="53"/>
      <c r="FP84" s="53"/>
    </row>
    <row r="85" spans="1:172" s="32" customFormat="1" ht="15.75" customHeight="1">
      <c r="A85" s="135" t="s">
        <v>88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83" t="s">
        <v>220</v>
      </c>
      <c r="AL85" s="84"/>
      <c r="AM85" s="84"/>
      <c r="AN85" s="84"/>
      <c r="AO85" s="84"/>
      <c r="AP85" s="85"/>
      <c r="AQ85" s="86" t="s">
        <v>269</v>
      </c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79">
        <f>BC86+BC87+BC88+BC89+BC90+BC91+BK92+BC93+BC94+BC95</f>
        <v>4185650</v>
      </c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>
        <f t="shared" si="16"/>
        <v>4185650</v>
      </c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>
        <f>SUM(CH86:CW95)</f>
        <v>621741.0399999999</v>
      </c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 t="s">
        <v>48</v>
      </c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93" t="s">
        <v>48</v>
      </c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79">
        <f aca="true" t="shared" si="18" ref="DX85:DX98">CH85</f>
        <v>621741.0399999999</v>
      </c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>
        <f>SUM(EK86:EW95)</f>
        <v>251761.02000000002</v>
      </c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99">
        <f t="shared" si="17"/>
        <v>3563908.96</v>
      </c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L85" s="98"/>
      <c r="FM85" s="98"/>
      <c r="FN85" s="98"/>
      <c r="FO85" s="98"/>
      <c r="FP85" s="98"/>
    </row>
    <row r="86" spans="1:172" s="32" customFormat="1" ht="15.75" customHeight="1">
      <c r="A86" s="135" t="s">
        <v>87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47" t="s">
        <v>221</v>
      </c>
      <c r="AL86" s="148"/>
      <c r="AM86" s="148"/>
      <c r="AN86" s="148"/>
      <c r="AO86" s="148"/>
      <c r="AP86" s="149"/>
      <c r="AQ86" s="150" t="s">
        <v>146</v>
      </c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93">
        <v>2475500</v>
      </c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>
        <f t="shared" si="16"/>
        <v>2475500</v>
      </c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>
        <f>168197.15+95971.76+163986.15</f>
        <v>428155.05999999994</v>
      </c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79" t="s">
        <v>48</v>
      </c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93" t="s">
        <v>48</v>
      </c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>
        <f t="shared" si="18"/>
        <v>428155.05999999994</v>
      </c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>
        <v>124739.91</v>
      </c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9">
        <f t="shared" si="17"/>
        <v>2047344.94</v>
      </c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L86" s="98"/>
      <c r="FM86" s="98"/>
      <c r="FN86" s="98"/>
      <c r="FO86" s="98"/>
      <c r="FP86" s="98"/>
    </row>
    <row r="87" spans="1:172" s="32" customFormat="1" ht="15.75" customHeight="1">
      <c r="A87" s="135" t="s">
        <v>106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47" t="s">
        <v>222</v>
      </c>
      <c r="AL87" s="148"/>
      <c r="AM87" s="148"/>
      <c r="AN87" s="148"/>
      <c r="AO87" s="148"/>
      <c r="AP87" s="149"/>
      <c r="AQ87" s="150" t="s">
        <v>147</v>
      </c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93">
        <v>747600</v>
      </c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>
        <f t="shared" si="16"/>
        <v>747600</v>
      </c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>
        <f>40490.8+18336+47553.19</f>
        <v>106379.99</v>
      </c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79" t="s">
        <v>48</v>
      </c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93" t="s">
        <v>48</v>
      </c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>
        <f t="shared" si="18"/>
        <v>106379.99</v>
      </c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>
        <v>54867.51</v>
      </c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9">
        <f t="shared" si="17"/>
        <v>641220.01</v>
      </c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L87" s="98"/>
      <c r="FM87" s="98"/>
      <c r="FN87" s="98"/>
      <c r="FO87" s="98"/>
      <c r="FP87" s="98"/>
    </row>
    <row r="88" spans="1:172" s="32" customFormat="1" ht="15.75" customHeight="1">
      <c r="A88" s="135" t="s">
        <v>83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47" t="s">
        <v>223</v>
      </c>
      <c r="AL88" s="148"/>
      <c r="AM88" s="148"/>
      <c r="AN88" s="148"/>
      <c r="AO88" s="148"/>
      <c r="AP88" s="149"/>
      <c r="AQ88" s="150" t="s">
        <v>148</v>
      </c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93">
        <v>288600</v>
      </c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>
        <f t="shared" si="16"/>
        <v>288600</v>
      </c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>
        <v>0</v>
      </c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79" t="s">
        <v>48</v>
      </c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93" t="s">
        <v>48</v>
      </c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>
        <f t="shared" si="18"/>
        <v>0</v>
      </c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>
        <v>72153.6</v>
      </c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9">
        <f t="shared" si="17"/>
        <v>288600</v>
      </c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L88" s="98"/>
      <c r="FM88" s="98"/>
      <c r="FN88" s="98"/>
      <c r="FO88" s="98"/>
      <c r="FP88" s="98"/>
    </row>
    <row r="89" spans="1:172" s="39" customFormat="1" ht="15.75" customHeight="1">
      <c r="A89" s="135" t="s">
        <v>107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47" t="s">
        <v>224</v>
      </c>
      <c r="AL89" s="148"/>
      <c r="AM89" s="148"/>
      <c r="AN89" s="148"/>
      <c r="AO89" s="148"/>
      <c r="AP89" s="149"/>
      <c r="AQ89" s="150" t="s">
        <v>149</v>
      </c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93">
        <v>116500</v>
      </c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>
        <f t="shared" si="16"/>
        <v>116500</v>
      </c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>
        <f>6462.86+6849.68+6555.06</f>
        <v>19867.600000000002</v>
      </c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79" t="s">
        <v>48</v>
      </c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93" t="s">
        <v>48</v>
      </c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>
        <f t="shared" si="18"/>
        <v>19867.600000000002</v>
      </c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>
        <v>0</v>
      </c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9">
        <f>BC89-DX89</f>
        <v>96632.4</v>
      </c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L89" s="369"/>
      <c r="FM89" s="369"/>
      <c r="FN89" s="369"/>
      <c r="FO89" s="369"/>
      <c r="FP89" s="369"/>
    </row>
    <row r="90" spans="1:172" s="39" customFormat="1" ht="15.75" customHeight="1">
      <c r="A90" s="135" t="s">
        <v>181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47" t="s">
        <v>245</v>
      </c>
      <c r="AL90" s="148"/>
      <c r="AM90" s="148"/>
      <c r="AN90" s="148"/>
      <c r="AO90" s="148"/>
      <c r="AP90" s="149"/>
      <c r="AQ90" s="150" t="s">
        <v>180</v>
      </c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93">
        <v>17300</v>
      </c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>
        <f>BC90</f>
        <v>17300</v>
      </c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>
        <v>0</v>
      </c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79" t="s">
        <v>48</v>
      </c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93" t="s">
        <v>48</v>
      </c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>
        <f t="shared" si="18"/>
        <v>0</v>
      </c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>
        <v>0</v>
      </c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9">
        <f>BC90-DX90</f>
        <v>17300</v>
      </c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L90" s="369"/>
      <c r="FM90" s="369"/>
      <c r="FN90" s="369"/>
      <c r="FO90" s="369"/>
      <c r="FP90" s="369"/>
    </row>
    <row r="91" spans="1:172" s="32" customFormat="1" ht="15.75" customHeight="1">
      <c r="A91" s="135" t="s">
        <v>108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47" t="s">
        <v>246</v>
      </c>
      <c r="AL91" s="148"/>
      <c r="AM91" s="148"/>
      <c r="AN91" s="148"/>
      <c r="AO91" s="148"/>
      <c r="AP91" s="149"/>
      <c r="AQ91" s="150" t="s">
        <v>150</v>
      </c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93">
        <v>35500</v>
      </c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>
        <f t="shared" si="16"/>
        <v>35500</v>
      </c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>
        <f>3524.7+6618.97</f>
        <v>10143.67</v>
      </c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79" t="s">
        <v>48</v>
      </c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93" t="s">
        <v>48</v>
      </c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>
        <f t="shared" si="18"/>
        <v>10143.67</v>
      </c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>
        <v>0</v>
      </c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9">
        <f>BC91-DX91</f>
        <v>25356.33</v>
      </c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L91" s="37"/>
      <c r="FM91" s="37"/>
      <c r="FN91" s="37"/>
      <c r="FO91" s="37"/>
      <c r="FP91" s="37"/>
    </row>
    <row r="92" spans="1:172" s="32" customFormat="1" ht="15.75" customHeight="1">
      <c r="A92" s="135" t="s">
        <v>167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47" t="s">
        <v>120</v>
      </c>
      <c r="AL92" s="148"/>
      <c r="AM92" s="148"/>
      <c r="AN92" s="148"/>
      <c r="AO92" s="148"/>
      <c r="AP92" s="149"/>
      <c r="AQ92" s="150" t="s">
        <v>151</v>
      </c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77">
        <v>39200</v>
      </c>
      <c r="BD92" s="77"/>
      <c r="BE92" s="77"/>
      <c r="BF92" s="77"/>
      <c r="BG92" s="77"/>
      <c r="BH92" s="77"/>
      <c r="BI92" s="77"/>
      <c r="BJ92" s="77"/>
      <c r="BK92" s="95">
        <v>39200</v>
      </c>
      <c r="BL92" s="96"/>
      <c r="BM92" s="96"/>
      <c r="BN92" s="96"/>
      <c r="BO92" s="96"/>
      <c r="BP92" s="96"/>
      <c r="BQ92" s="96"/>
      <c r="BR92" s="96"/>
      <c r="BS92" s="96"/>
      <c r="BT92" s="97"/>
      <c r="BU92" s="95">
        <f>BK92</f>
        <v>39200</v>
      </c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7"/>
      <c r="CH92" s="93">
        <f>1100+650</f>
        <v>1750</v>
      </c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80" t="s">
        <v>48</v>
      </c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2"/>
      <c r="DK92" s="95" t="s">
        <v>48</v>
      </c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7"/>
      <c r="DX92" s="95">
        <f t="shared" si="18"/>
        <v>1750</v>
      </c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7"/>
      <c r="EK92" s="95">
        <v>0</v>
      </c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7"/>
      <c r="EX92" s="243">
        <f>BU92-CH92</f>
        <v>37450</v>
      </c>
      <c r="EY92" s="244"/>
      <c r="EZ92" s="244"/>
      <c r="FA92" s="244"/>
      <c r="FB92" s="244"/>
      <c r="FC92" s="244"/>
      <c r="FD92" s="244"/>
      <c r="FE92" s="244"/>
      <c r="FF92" s="244"/>
      <c r="FG92" s="244"/>
      <c r="FH92" s="244"/>
      <c r="FI92" s="244"/>
      <c r="FJ92" s="245"/>
      <c r="FL92" s="37"/>
      <c r="FM92" s="37"/>
      <c r="FN92" s="37"/>
      <c r="FO92" s="37"/>
      <c r="FP92" s="37"/>
    </row>
    <row r="93" spans="1:172" s="32" customFormat="1" ht="15.75" customHeight="1">
      <c r="A93" s="135" t="s">
        <v>86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47" t="s">
        <v>114</v>
      </c>
      <c r="AL93" s="148"/>
      <c r="AM93" s="148"/>
      <c r="AN93" s="148"/>
      <c r="AO93" s="148"/>
      <c r="AP93" s="149"/>
      <c r="AQ93" s="150" t="s">
        <v>152</v>
      </c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93">
        <f>220300+18750</f>
        <v>239050</v>
      </c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>
        <f>BC93</f>
        <v>239050</v>
      </c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>
        <f>16723.2+10441.52</f>
        <v>27164.72</v>
      </c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79" t="s">
        <v>48</v>
      </c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93" t="s">
        <v>48</v>
      </c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>
        <f t="shared" si="18"/>
        <v>27164.72</v>
      </c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>
        <v>0</v>
      </c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9">
        <f aca="true" t="shared" si="19" ref="EX93:EX109">BC93-DX93</f>
        <v>211885.28</v>
      </c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L93" s="98"/>
      <c r="FM93" s="98"/>
      <c r="FN93" s="98"/>
      <c r="FO93" s="98"/>
      <c r="FP93" s="98"/>
    </row>
    <row r="94" spans="1:172" s="32" customFormat="1" ht="15.75" customHeight="1">
      <c r="A94" s="135" t="s">
        <v>168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47" t="s">
        <v>225</v>
      </c>
      <c r="AL94" s="148"/>
      <c r="AM94" s="148"/>
      <c r="AN94" s="148"/>
      <c r="AO94" s="148"/>
      <c r="AP94" s="149"/>
      <c r="AQ94" s="150" t="s">
        <v>153</v>
      </c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93">
        <v>208800</v>
      </c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>
        <f>BC94</f>
        <v>208800</v>
      </c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>
        <f>11900+16380</f>
        <v>28280</v>
      </c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79" t="s">
        <v>48</v>
      </c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93" t="s">
        <v>48</v>
      </c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>
        <f t="shared" si="18"/>
        <v>28280</v>
      </c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>
        <v>0</v>
      </c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9">
        <f t="shared" si="19"/>
        <v>180520</v>
      </c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L94" s="98"/>
      <c r="FM94" s="98"/>
      <c r="FN94" s="98"/>
      <c r="FO94" s="98"/>
      <c r="FP94" s="98"/>
    </row>
    <row r="95" spans="1:172" s="32" customFormat="1" ht="15.75" customHeight="1">
      <c r="A95" s="135" t="s">
        <v>84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47" t="s">
        <v>176</v>
      </c>
      <c r="AL95" s="148"/>
      <c r="AM95" s="148"/>
      <c r="AN95" s="148"/>
      <c r="AO95" s="148"/>
      <c r="AP95" s="149"/>
      <c r="AQ95" s="150" t="s">
        <v>154</v>
      </c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93">
        <v>17600</v>
      </c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>
        <f>BC95</f>
        <v>17600</v>
      </c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>
        <v>0</v>
      </c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79" t="s">
        <v>48</v>
      </c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93" t="s">
        <v>48</v>
      </c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>
        <f t="shared" si="18"/>
        <v>0</v>
      </c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>
        <v>0</v>
      </c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9">
        <f t="shared" si="19"/>
        <v>17600</v>
      </c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L95" s="98"/>
      <c r="FM95" s="98"/>
      <c r="FN95" s="98"/>
      <c r="FO95" s="98"/>
      <c r="FP95" s="98"/>
    </row>
    <row r="96" spans="1:172" s="62" customFormat="1" ht="12" customHeight="1" hidden="1">
      <c r="A96" s="154" t="s">
        <v>86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83" t="s">
        <v>134</v>
      </c>
      <c r="AL96" s="84"/>
      <c r="AM96" s="84"/>
      <c r="AN96" s="84"/>
      <c r="AO96" s="84"/>
      <c r="AP96" s="85"/>
      <c r="AQ96" s="94" t="s">
        <v>137</v>
      </c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87">
        <v>0</v>
      </c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>
        <f aca="true" t="shared" si="20" ref="BU96:BU102">BC96</f>
        <v>0</v>
      </c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>
        <v>0</v>
      </c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 t="s">
        <v>48</v>
      </c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 t="s">
        <v>48</v>
      </c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>
        <f t="shared" si="18"/>
        <v>0</v>
      </c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>
        <v>0</v>
      </c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>
        <f>BC96-DX96</f>
        <v>0</v>
      </c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L96" s="52"/>
      <c r="FM96" s="52"/>
      <c r="FN96" s="52"/>
      <c r="FO96" s="52"/>
      <c r="FP96" s="52"/>
    </row>
    <row r="97" spans="1:172" s="32" customFormat="1" ht="12.75" customHeight="1" hidden="1">
      <c r="A97" s="135" t="s">
        <v>84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83" t="s">
        <v>135</v>
      </c>
      <c r="AL97" s="84"/>
      <c r="AM97" s="84"/>
      <c r="AN97" s="84"/>
      <c r="AO97" s="84"/>
      <c r="AP97" s="42"/>
      <c r="AQ97" s="151" t="s">
        <v>128</v>
      </c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3"/>
      <c r="BC97" s="54"/>
      <c r="BD97" s="54"/>
      <c r="BE97" s="55"/>
      <c r="BF97" s="55"/>
      <c r="BG97" s="55"/>
      <c r="BH97" s="55"/>
      <c r="BI97" s="55"/>
      <c r="BJ97" s="55"/>
      <c r="BK97" s="89">
        <f>701200-701200</f>
        <v>0</v>
      </c>
      <c r="BL97" s="89"/>
      <c r="BM97" s="89"/>
      <c r="BN97" s="89"/>
      <c r="BO97" s="89"/>
      <c r="BP97" s="89"/>
      <c r="BQ97" s="89"/>
      <c r="BR97" s="89"/>
      <c r="BS97" s="89"/>
      <c r="BT97" s="90"/>
      <c r="BU97" s="88">
        <f>BK97</f>
        <v>0</v>
      </c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90"/>
      <c r="CH97" s="88">
        <v>0</v>
      </c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90"/>
      <c r="CX97" s="87" t="s">
        <v>48</v>
      </c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 t="s">
        <v>48</v>
      </c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>
        <f t="shared" si="18"/>
        <v>0</v>
      </c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8">
        <v>0</v>
      </c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90"/>
      <c r="EX97" s="88">
        <f>BK97-DX97</f>
        <v>0</v>
      </c>
      <c r="EY97" s="89"/>
      <c r="EZ97" s="89"/>
      <c r="FA97" s="89"/>
      <c r="FB97" s="89"/>
      <c r="FC97" s="89"/>
      <c r="FD97" s="89"/>
      <c r="FE97" s="89"/>
      <c r="FF97" s="89"/>
      <c r="FG97" s="89"/>
      <c r="FH97" s="89"/>
      <c r="FI97" s="89"/>
      <c r="FJ97" s="90"/>
      <c r="FL97" s="37"/>
      <c r="FM97" s="37"/>
      <c r="FN97" s="37"/>
      <c r="FO97" s="37"/>
      <c r="FP97" s="37"/>
    </row>
    <row r="98" spans="1:172" s="32" customFormat="1" ht="15.75" customHeight="1">
      <c r="A98" s="135" t="s">
        <v>88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83" t="s">
        <v>177</v>
      </c>
      <c r="AL98" s="84"/>
      <c r="AM98" s="84"/>
      <c r="AN98" s="84"/>
      <c r="AO98" s="84"/>
      <c r="AP98" s="85"/>
      <c r="AQ98" s="86" t="s">
        <v>155</v>
      </c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79">
        <f>BC99+BC100+BC101+BC102+BC103+BC104</f>
        <v>874300</v>
      </c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>
        <f t="shared" si="20"/>
        <v>874300</v>
      </c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>
        <f>SUM(CH99:CW102)</f>
        <v>93267.22</v>
      </c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 t="s">
        <v>48</v>
      </c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93" t="s">
        <v>48</v>
      </c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79">
        <f t="shared" si="18"/>
        <v>93267.22</v>
      </c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>
        <f>SUM(EK99:EW102)</f>
        <v>38532.78</v>
      </c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>
        <f t="shared" si="19"/>
        <v>781032.78</v>
      </c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L98" s="98"/>
      <c r="FM98" s="98"/>
      <c r="FN98" s="98"/>
      <c r="FO98" s="98"/>
      <c r="FP98" s="98"/>
    </row>
    <row r="99" spans="1:172" s="32" customFormat="1" ht="15.75" customHeight="1">
      <c r="A99" s="135" t="s">
        <v>87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47" t="s">
        <v>178</v>
      </c>
      <c r="AL99" s="148"/>
      <c r="AM99" s="148"/>
      <c r="AN99" s="148"/>
      <c r="AO99" s="148"/>
      <c r="AP99" s="149"/>
      <c r="AQ99" s="150" t="s">
        <v>156</v>
      </c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93">
        <v>570500</v>
      </c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>
        <f>BC99</f>
        <v>570500</v>
      </c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>
        <f>28499.04+44769.38</f>
        <v>73268.42</v>
      </c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79" t="s">
        <v>48</v>
      </c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93" t="s">
        <v>48</v>
      </c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>
        <f aca="true" t="shared" si="21" ref="DX99:DX104">CH99</f>
        <v>73268.42</v>
      </c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>
        <v>26032.78</v>
      </c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>
        <f t="shared" si="19"/>
        <v>497231.58</v>
      </c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L99" s="98"/>
      <c r="FM99" s="98"/>
      <c r="FN99" s="98"/>
      <c r="FO99" s="98"/>
      <c r="FP99" s="98"/>
    </row>
    <row r="100" spans="1:172" s="32" customFormat="1" ht="15.75" customHeight="1">
      <c r="A100" s="135" t="s">
        <v>106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47" t="s">
        <v>179</v>
      </c>
      <c r="AL100" s="148"/>
      <c r="AM100" s="148"/>
      <c r="AN100" s="148"/>
      <c r="AO100" s="148"/>
      <c r="AP100" s="149"/>
      <c r="AQ100" s="150" t="s">
        <v>157</v>
      </c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93">
        <v>172300</v>
      </c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>
        <f t="shared" si="20"/>
        <v>172300</v>
      </c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>
        <f>10307.52+9691.28</f>
        <v>19998.800000000003</v>
      </c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79" t="s">
        <v>48</v>
      </c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93" t="s">
        <v>48</v>
      </c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>
        <f t="shared" si="21"/>
        <v>19998.800000000003</v>
      </c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>
        <v>12500</v>
      </c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>
        <f t="shared" si="19"/>
        <v>152301.2</v>
      </c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L100" s="98"/>
      <c r="FM100" s="98"/>
      <c r="FN100" s="98"/>
      <c r="FO100" s="98"/>
      <c r="FP100" s="98"/>
    </row>
    <row r="101" spans="1:172" s="32" customFormat="1" ht="15" customHeight="1">
      <c r="A101" s="135" t="s">
        <v>83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47" t="s">
        <v>257</v>
      </c>
      <c r="AL101" s="148"/>
      <c r="AM101" s="148"/>
      <c r="AN101" s="148"/>
      <c r="AO101" s="148"/>
      <c r="AP101" s="149"/>
      <c r="AQ101" s="150" t="s">
        <v>158</v>
      </c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93">
        <v>72200</v>
      </c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>
        <f t="shared" si="20"/>
        <v>72200</v>
      </c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>
        <v>0</v>
      </c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79" t="s">
        <v>48</v>
      </c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93" t="s">
        <v>48</v>
      </c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>
        <f t="shared" si="21"/>
        <v>0</v>
      </c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>
        <v>0</v>
      </c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>
        <f t="shared" si="19"/>
        <v>72200</v>
      </c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L101" s="98"/>
      <c r="FM101" s="98"/>
      <c r="FN101" s="98"/>
      <c r="FO101" s="98"/>
      <c r="FP101" s="98"/>
    </row>
    <row r="102" spans="1:172" s="32" customFormat="1" ht="15.75" customHeight="1" hidden="1">
      <c r="A102" s="135" t="s">
        <v>110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47" t="s">
        <v>184</v>
      </c>
      <c r="AL102" s="148"/>
      <c r="AM102" s="148"/>
      <c r="AN102" s="148"/>
      <c r="AO102" s="148"/>
      <c r="AP102" s="149"/>
      <c r="AQ102" s="150" t="s">
        <v>159</v>
      </c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93">
        <f>10900-10900</f>
        <v>0</v>
      </c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>
        <f t="shared" si="20"/>
        <v>0</v>
      </c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>
        <f t="shared" si="21"/>
        <v>0</v>
      </c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>
        <v>0</v>
      </c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>
        <f t="shared" si="19"/>
        <v>0</v>
      </c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L102" s="98"/>
      <c r="FM102" s="98"/>
      <c r="FN102" s="98"/>
      <c r="FO102" s="98"/>
      <c r="FP102" s="98"/>
    </row>
    <row r="103" spans="1:172" s="39" customFormat="1" ht="15.75" customHeight="1" hidden="1">
      <c r="A103" s="135" t="s">
        <v>86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47" t="s">
        <v>185</v>
      </c>
      <c r="AL103" s="148"/>
      <c r="AM103" s="148"/>
      <c r="AN103" s="148"/>
      <c r="AO103" s="148"/>
      <c r="AP103" s="149"/>
      <c r="AQ103" s="150" t="s">
        <v>182</v>
      </c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93">
        <f>59300-59300</f>
        <v>0</v>
      </c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>
        <f>BC103</f>
        <v>0</v>
      </c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>
        <f t="shared" si="21"/>
        <v>0</v>
      </c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>
        <v>0</v>
      </c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9">
        <f>BC103-DX103</f>
        <v>0</v>
      </c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L103" s="369"/>
      <c r="FM103" s="369"/>
      <c r="FN103" s="369"/>
      <c r="FO103" s="369"/>
      <c r="FP103" s="369"/>
    </row>
    <row r="104" spans="1:172" s="32" customFormat="1" ht="15.75" customHeight="1">
      <c r="A104" s="135" t="s">
        <v>86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47" t="s">
        <v>247</v>
      </c>
      <c r="AL104" s="148"/>
      <c r="AM104" s="148"/>
      <c r="AN104" s="148"/>
      <c r="AO104" s="148"/>
      <c r="AP104" s="149"/>
      <c r="AQ104" s="150" t="s">
        <v>182</v>
      </c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93">
        <v>59300</v>
      </c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>
        <f>BC104</f>
        <v>59300</v>
      </c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>
        <v>0</v>
      </c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79" t="s">
        <v>48</v>
      </c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93" t="s">
        <v>48</v>
      </c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>
        <f t="shared" si="21"/>
        <v>0</v>
      </c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>
        <v>0</v>
      </c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9">
        <f>BC104-DX104</f>
        <v>59300</v>
      </c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L104" s="98"/>
      <c r="FM104" s="98"/>
      <c r="FN104" s="98"/>
      <c r="FO104" s="98"/>
      <c r="FP104" s="98"/>
    </row>
    <row r="105" spans="1:172" s="32" customFormat="1" ht="21.75" customHeight="1">
      <c r="A105" s="91" t="s">
        <v>105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83" t="s">
        <v>248</v>
      </c>
      <c r="AL105" s="84"/>
      <c r="AM105" s="84"/>
      <c r="AN105" s="84"/>
      <c r="AO105" s="84"/>
      <c r="AP105" s="85"/>
      <c r="AQ105" s="86" t="s">
        <v>160</v>
      </c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79">
        <f>5734200+38700-171918</f>
        <v>5600982</v>
      </c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93">
        <f aca="true" t="shared" si="22" ref="BU105:BU116">BC105</f>
        <v>5600982</v>
      </c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79">
        <f>633053.16+478341.21+556632.85</f>
        <v>1668027.2200000002</v>
      </c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80" t="s">
        <v>48</v>
      </c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2"/>
      <c r="DK105" s="80" t="s">
        <v>48</v>
      </c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2"/>
      <c r="DX105" s="79">
        <f aca="true" t="shared" si="23" ref="DX105:DX110">CH105</f>
        <v>1668027.2200000002</v>
      </c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>
        <v>0</v>
      </c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>
        <f t="shared" si="19"/>
        <v>3932954.78</v>
      </c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L105" s="41"/>
      <c r="FM105" s="41"/>
      <c r="FN105" s="41"/>
      <c r="FO105" s="41"/>
      <c r="FP105" s="41"/>
    </row>
    <row r="106" spans="1:172" s="74" customFormat="1" ht="21.75" customHeight="1">
      <c r="A106" s="91" t="s">
        <v>105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83" t="s">
        <v>249</v>
      </c>
      <c r="AL106" s="84"/>
      <c r="AM106" s="84"/>
      <c r="AN106" s="84"/>
      <c r="AO106" s="84"/>
      <c r="AP106" s="85"/>
      <c r="AQ106" s="86" t="s">
        <v>232</v>
      </c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79">
        <v>30000</v>
      </c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93">
        <f>BC106</f>
        <v>30000</v>
      </c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79">
        <v>0</v>
      </c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80" t="s">
        <v>48</v>
      </c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2"/>
      <c r="DK106" s="80" t="s">
        <v>48</v>
      </c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2"/>
      <c r="DX106" s="79">
        <f t="shared" si="23"/>
        <v>0</v>
      </c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>
        <v>0</v>
      </c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>
        <f>BC106-DX106</f>
        <v>30000</v>
      </c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L106" s="76"/>
      <c r="FM106" s="76"/>
      <c r="FN106" s="76"/>
      <c r="FO106" s="76"/>
      <c r="FP106" s="76"/>
    </row>
    <row r="107" spans="1:172" s="74" customFormat="1" ht="21.75" customHeight="1">
      <c r="A107" s="91" t="s">
        <v>105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83" t="s">
        <v>250</v>
      </c>
      <c r="AL107" s="84"/>
      <c r="AM107" s="84"/>
      <c r="AN107" s="84"/>
      <c r="AO107" s="84"/>
      <c r="AP107" s="85"/>
      <c r="AQ107" s="86" t="s">
        <v>239</v>
      </c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79">
        <v>97460</v>
      </c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93">
        <f>BC107</f>
        <v>97460</v>
      </c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79">
        <v>10860</v>
      </c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80" t="s">
        <v>48</v>
      </c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2"/>
      <c r="DK107" s="80" t="s">
        <v>48</v>
      </c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2"/>
      <c r="DX107" s="79">
        <f t="shared" si="23"/>
        <v>10860</v>
      </c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>
        <v>0</v>
      </c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>
        <f>BC107-DX107</f>
        <v>86600</v>
      </c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L107" s="76"/>
      <c r="FM107" s="76"/>
      <c r="FN107" s="76"/>
      <c r="FO107" s="76"/>
      <c r="FP107" s="76"/>
    </row>
    <row r="108" spans="1:172" s="74" customFormat="1" ht="21.75" customHeight="1">
      <c r="A108" s="91" t="s">
        <v>105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83" t="s">
        <v>251</v>
      </c>
      <c r="AL108" s="84"/>
      <c r="AM108" s="84"/>
      <c r="AN108" s="84"/>
      <c r="AO108" s="84"/>
      <c r="AP108" s="85"/>
      <c r="AQ108" s="86" t="s">
        <v>240</v>
      </c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79">
        <v>74458</v>
      </c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93">
        <f>BC108</f>
        <v>74458</v>
      </c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79">
        <v>0</v>
      </c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80" t="s">
        <v>48</v>
      </c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2"/>
      <c r="DK108" s="80" t="s">
        <v>48</v>
      </c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2"/>
      <c r="DX108" s="79">
        <f t="shared" si="23"/>
        <v>0</v>
      </c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>
        <v>0</v>
      </c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>
        <f>BC108-DX108</f>
        <v>74458</v>
      </c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L108" s="76"/>
      <c r="FM108" s="76"/>
      <c r="FN108" s="76"/>
      <c r="FO108" s="76"/>
      <c r="FP108" s="76"/>
    </row>
    <row r="109" spans="1:172" s="51" customFormat="1" ht="21.75" customHeight="1">
      <c r="A109" s="91" t="s">
        <v>105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83" t="s">
        <v>252</v>
      </c>
      <c r="AL109" s="84"/>
      <c r="AM109" s="84"/>
      <c r="AN109" s="84"/>
      <c r="AO109" s="84"/>
      <c r="AP109" s="85"/>
      <c r="AQ109" s="86" t="s">
        <v>161</v>
      </c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79">
        <v>2444700</v>
      </c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93">
        <f t="shared" si="22"/>
        <v>2444700</v>
      </c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79">
        <f>220435.6+186438+201272.96</f>
        <v>608146.5599999999</v>
      </c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80" t="s">
        <v>48</v>
      </c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2"/>
      <c r="DK109" s="80" t="s">
        <v>48</v>
      </c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2"/>
      <c r="DX109" s="79">
        <f t="shared" si="23"/>
        <v>608146.5599999999</v>
      </c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>
        <v>0</v>
      </c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>
        <f t="shared" si="19"/>
        <v>1836553.44</v>
      </c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L109" s="53"/>
      <c r="FM109" s="53"/>
      <c r="FN109" s="53"/>
      <c r="FO109" s="53"/>
      <c r="FP109" s="53"/>
    </row>
    <row r="110" spans="1:192" s="32" customFormat="1" ht="15.75" customHeight="1">
      <c r="A110" s="135" t="s">
        <v>109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83" t="s">
        <v>253</v>
      </c>
      <c r="AL110" s="84"/>
      <c r="AM110" s="84"/>
      <c r="AN110" s="84"/>
      <c r="AO110" s="84"/>
      <c r="AP110" s="85"/>
      <c r="AQ110" s="370" t="s">
        <v>169</v>
      </c>
      <c r="AR110" s="371"/>
      <c r="AS110" s="371"/>
      <c r="AT110" s="371"/>
      <c r="AU110" s="371"/>
      <c r="AV110" s="371"/>
      <c r="AW110" s="371"/>
      <c r="AX110" s="371"/>
      <c r="AY110" s="371"/>
      <c r="AZ110" s="371"/>
      <c r="BA110" s="371"/>
      <c r="BB110" s="372"/>
      <c r="BC110" s="79">
        <v>159500</v>
      </c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93">
        <f t="shared" si="22"/>
        <v>159500</v>
      </c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79">
        <v>0</v>
      </c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 t="s">
        <v>48</v>
      </c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 t="s">
        <v>48</v>
      </c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>
        <f t="shared" si="23"/>
        <v>0</v>
      </c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>
        <v>0</v>
      </c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>
        <f aca="true" t="shared" si="24" ref="EX110:EX116">BC110-DX110</f>
        <v>159500</v>
      </c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L110" s="37"/>
      <c r="FM110" s="37"/>
      <c r="FN110" s="37"/>
      <c r="FO110" s="37"/>
      <c r="FP110" s="37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</row>
    <row r="111" spans="1:192" s="32" customFormat="1" ht="15.75" customHeight="1">
      <c r="A111" s="135" t="s">
        <v>86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83" t="s">
        <v>254</v>
      </c>
      <c r="AL111" s="84"/>
      <c r="AM111" s="84"/>
      <c r="AN111" s="84"/>
      <c r="AO111" s="84"/>
      <c r="AP111" s="85"/>
      <c r="AQ111" s="370" t="s">
        <v>170</v>
      </c>
      <c r="AR111" s="371"/>
      <c r="AS111" s="371"/>
      <c r="AT111" s="371"/>
      <c r="AU111" s="371"/>
      <c r="AV111" s="371"/>
      <c r="AW111" s="371"/>
      <c r="AX111" s="371"/>
      <c r="AY111" s="371"/>
      <c r="AZ111" s="371"/>
      <c r="BA111" s="371"/>
      <c r="BB111" s="372"/>
      <c r="BC111" s="79">
        <v>2200</v>
      </c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93">
        <f t="shared" si="22"/>
        <v>2200</v>
      </c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79">
        <v>0</v>
      </c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 t="s">
        <v>48</v>
      </c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 t="s">
        <v>48</v>
      </c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>
        <f aca="true" t="shared" si="25" ref="DX111:DX117">CH111</f>
        <v>0</v>
      </c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>
        <v>0</v>
      </c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>
        <f t="shared" si="24"/>
        <v>2200</v>
      </c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L111" s="37"/>
      <c r="FM111" s="37"/>
      <c r="FN111" s="37"/>
      <c r="FO111" s="37"/>
      <c r="FP111" s="37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</row>
    <row r="112" spans="1:192" s="32" customFormat="1" ht="15.75" customHeight="1">
      <c r="A112" s="135" t="s">
        <v>109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83" t="s">
        <v>184</v>
      </c>
      <c r="AL112" s="84"/>
      <c r="AM112" s="84"/>
      <c r="AN112" s="84"/>
      <c r="AO112" s="84"/>
      <c r="AP112" s="85"/>
      <c r="AQ112" s="86" t="s">
        <v>162</v>
      </c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79">
        <v>9006400</v>
      </c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93">
        <f t="shared" si="22"/>
        <v>9006400</v>
      </c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79">
        <f>655906+697277+655906</f>
        <v>2009089</v>
      </c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80" t="s">
        <v>48</v>
      </c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2"/>
      <c r="DK112" s="79" t="s">
        <v>48</v>
      </c>
      <c r="DL112" s="364"/>
      <c r="DM112" s="364"/>
      <c r="DN112" s="364"/>
      <c r="DO112" s="364"/>
      <c r="DP112" s="364"/>
      <c r="DQ112" s="364"/>
      <c r="DR112" s="364"/>
      <c r="DS112" s="364"/>
      <c r="DT112" s="364"/>
      <c r="DU112" s="364"/>
      <c r="DV112" s="364"/>
      <c r="DW112" s="365"/>
      <c r="DX112" s="80">
        <f t="shared" si="25"/>
        <v>2009089</v>
      </c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2"/>
      <c r="EK112" s="79">
        <v>261</v>
      </c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>
        <f t="shared" si="24"/>
        <v>6997311</v>
      </c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L112" s="37"/>
      <c r="FM112" s="37"/>
      <c r="FN112" s="37"/>
      <c r="FO112" s="37"/>
      <c r="FP112" s="37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</row>
    <row r="113" spans="1:192" s="39" customFormat="1" ht="15.75" customHeight="1">
      <c r="A113" s="159" t="s">
        <v>86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83" t="s">
        <v>185</v>
      </c>
      <c r="AL113" s="84"/>
      <c r="AM113" s="84"/>
      <c r="AN113" s="84"/>
      <c r="AO113" s="84"/>
      <c r="AP113" s="85"/>
      <c r="AQ113" s="167" t="s">
        <v>163</v>
      </c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36">
        <v>785600</v>
      </c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93">
        <f t="shared" si="22"/>
        <v>785600</v>
      </c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136">
        <f>79675.92+79675.92+79675.92</f>
        <v>239027.76</v>
      </c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 t="s">
        <v>48</v>
      </c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 t="s">
        <v>48</v>
      </c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>
        <f t="shared" si="25"/>
        <v>239027.76</v>
      </c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>
        <v>79772.24</v>
      </c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>
        <f t="shared" si="24"/>
        <v>546572.24</v>
      </c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L113" s="38"/>
      <c r="FM113" s="38"/>
      <c r="FN113" s="38"/>
      <c r="FO113" s="38"/>
      <c r="FP113" s="38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</row>
    <row r="114" spans="1:192" s="39" customFormat="1" ht="15.75" customHeight="1">
      <c r="A114" s="159" t="s">
        <v>86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83" t="s">
        <v>262</v>
      </c>
      <c r="AL114" s="84"/>
      <c r="AM114" s="84"/>
      <c r="AN114" s="84"/>
      <c r="AO114" s="84"/>
      <c r="AP114" s="85"/>
      <c r="AQ114" s="167" t="s">
        <v>164</v>
      </c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36">
        <v>43500</v>
      </c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93">
        <f t="shared" si="22"/>
        <v>43500</v>
      </c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136">
        <v>0</v>
      </c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 t="s">
        <v>48</v>
      </c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 t="s">
        <v>48</v>
      </c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6"/>
      <c r="DW114" s="136"/>
      <c r="DX114" s="136">
        <f t="shared" si="25"/>
        <v>0</v>
      </c>
      <c r="DY114" s="136"/>
      <c r="DZ114" s="136"/>
      <c r="EA114" s="136"/>
      <c r="EB114" s="136"/>
      <c r="EC114" s="136"/>
      <c r="ED114" s="136"/>
      <c r="EE114" s="136"/>
      <c r="EF114" s="136"/>
      <c r="EG114" s="136"/>
      <c r="EH114" s="136"/>
      <c r="EI114" s="136"/>
      <c r="EJ114" s="136"/>
      <c r="EK114" s="136">
        <v>0</v>
      </c>
      <c r="EL114" s="136"/>
      <c r="EM114" s="136"/>
      <c r="EN114" s="136"/>
      <c r="EO114" s="136"/>
      <c r="EP114" s="136"/>
      <c r="EQ114" s="136"/>
      <c r="ER114" s="136"/>
      <c r="ES114" s="136"/>
      <c r="ET114" s="136"/>
      <c r="EU114" s="136"/>
      <c r="EV114" s="136"/>
      <c r="EW114" s="136"/>
      <c r="EX114" s="136">
        <f t="shared" si="24"/>
        <v>43500</v>
      </c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L114" s="38"/>
      <c r="FM114" s="38"/>
      <c r="FN114" s="38"/>
      <c r="FO114" s="38"/>
      <c r="FP114" s="38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</row>
    <row r="115" spans="1:192" s="32" customFormat="1" ht="15.75" customHeight="1">
      <c r="A115" s="135" t="s">
        <v>109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83" t="s">
        <v>263</v>
      </c>
      <c r="AL115" s="84"/>
      <c r="AM115" s="84"/>
      <c r="AN115" s="84"/>
      <c r="AO115" s="84"/>
      <c r="AP115" s="85"/>
      <c r="AQ115" s="167" t="s">
        <v>165</v>
      </c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79">
        <v>2062400</v>
      </c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93">
        <f t="shared" si="22"/>
        <v>2062400</v>
      </c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79">
        <v>0</v>
      </c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80" t="s">
        <v>48</v>
      </c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2"/>
      <c r="DK115" s="79" t="s">
        <v>48</v>
      </c>
      <c r="DL115" s="364"/>
      <c r="DM115" s="364"/>
      <c r="DN115" s="364"/>
      <c r="DO115" s="364"/>
      <c r="DP115" s="364"/>
      <c r="DQ115" s="364"/>
      <c r="DR115" s="364"/>
      <c r="DS115" s="364"/>
      <c r="DT115" s="364"/>
      <c r="DU115" s="364"/>
      <c r="DV115" s="364"/>
      <c r="DW115" s="365"/>
      <c r="DX115" s="80">
        <f t="shared" si="25"/>
        <v>0</v>
      </c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2"/>
      <c r="EK115" s="79">
        <v>0</v>
      </c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>
        <f t="shared" si="24"/>
        <v>2062400</v>
      </c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L115" s="37"/>
      <c r="FM115" s="37"/>
      <c r="FN115" s="37"/>
      <c r="FO115" s="37"/>
      <c r="FP115" s="37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</row>
    <row r="116" spans="1:192" s="32" customFormat="1" ht="15.75" customHeight="1">
      <c r="A116" s="135" t="s">
        <v>109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66" t="s">
        <v>264</v>
      </c>
      <c r="AL116" s="166"/>
      <c r="AM116" s="166"/>
      <c r="AN116" s="166"/>
      <c r="AO116" s="166"/>
      <c r="AP116" s="166"/>
      <c r="AQ116" s="167" t="s">
        <v>166</v>
      </c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79">
        <v>120000</v>
      </c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93">
        <f t="shared" si="22"/>
        <v>120000</v>
      </c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79">
        <v>0</v>
      </c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80" t="s">
        <v>48</v>
      </c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2"/>
      <c r="DK116" s="79" t="s">
        <v>48</v>
      </c>
      <c r="DL116" s="364"/>
      <c r="DM116" s="364"/>
      <c r="DN116" s="364"/>
      <c r="DO116" s="364"/>
      <c r="DP116" s="364"/>
      <c r="DQ116" s="364"/>
      <c r="DR116" s="364"/>
      <c r="DS116" s="364"/>
      <c r="DT116" s="364"/>
      <c r="DU116" s="364"/>
      <c r="DV116" s="364"/>
      <c r="DW116" s="365"/>
      <c r="DX116" s="80">
        <f t="shared" si="25"/>
        <v>0</v>
      </c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2"/>
      <c r="EK116" s="79">
        <v>0</v>
      </c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>
        <f t="shared" si="24"/>
        <v>120000</v>
      </c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L116" s="37"/>
      <c r="FM116" s="37"/>
      <c r="FN116" s="37"/>
      <c r="FO116" s="37"/>
      <c r="FP116" s="37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</row>
    <row r="117" spans="1:166" ht="25.5" customHeight="1" thickBot="1">
      <c r="A117" s="160" t="s">
        <v>85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40" t="s">
        <v>129</v>
      </c>
      <c r="AL117" s="140"/>
      <c r="AM117" s="140"/>
      <c r="AN117" s="140"/>
      <c r="AO117" s="140"/>
      <c r="AP117" s="140"/>
      <c r="AQ117" s="140" t="s">
        <v>33</v>
      </c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1" t="s">
        <v>33</v>
      </c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214" t="s">
        <v>33</v>
      </c>
      <c r="BV117" s="214"/>
      <c r="BW117" s="214"/>
      <c r="BX117" s="214"/>
      <c r="BY117" s="214"/>
      <c r="BZ117" s="214"/>
      <c r="CA117" s="214"/>
      <c r="CB117" s="214"/>
      <c r="CC117" s="214"/>
      <c r="CD117" s="214"/>
      <c r="CE117" s="214"/>
      <c r="CF117" s="214"/>
      <c r="CG117" s="214"/>
      <c r="CH117" s="214">
        <f>CF19-CH46</f>
        <v>-28288374.300000027</v>
      </c>
      <c r="CI117" s="214"/>
      <c r="CJ117" s="214"/>
      <c r="CK117" s="214"/>
      <c r="CL117" s="214"/>
      <c r="CM117" s="214"/>
      <c r="CN117" s="214"/>
      <c r="CO117" s="214"/>
      <c r="CP117" s="214"/>
      <c r="CQ117" s="214"/>
      <c r="CR117" s="214"/>
      <c r="CS117" s="214"/>
      <c r="CT117" s="214"/>
      <c r="CU117" s="214"/>
      <c r="CV117" s="214"/>
      <c r="CW117" s="214"/>
      <c r="CX117" s="214" t="s">
        <v>48</v>
      </c>
      <c r="CY117" s="214"/>
      <c r="CZ117" s="214"/>
      <c r="DA117" s="214"/>
      <c r="DB117" s="214"/>
      <c r="DC117" s="214"/>
      <c r="DD117" s="214"/>
      <c r="DE117" s="214"/>
      <c r="DF117" s="214"/>
      <c r="DG117" s="214"/>
      <c r="DH117" s="214"/>
      <c r="DI117" s="214"/>
      <c r="DJ117" s="214"/>
      <c r="DK117" s="214" t="s">
        <v>48</v>
      </c>
      <c r="DL117" s="214"/>
      <c r="DM117" s="214"/>
      <c r="DN117" s="214"/>
      <c r="DO117" s="214"/>
      <c r="DP117" s="214"/>
      <c r="DQ117" s="214"/>
      <c r="DR117" s="214"/>
      <c r="DS117" s="214"/>
      <c r="DT117" s="214"/>
      <c r="DU117" s="214"/>
      <c r="DV117" s="214"/>
      <c r="DW117" s="214"/>
      <c r="DX117" s="214">
        <f t="shared" si="25"/>
        <v>-28288374.300000027</v>
      </c>
      <c r="DY117" s="214"/>
      <c r="DZ117" s="214"/>
      <c r="EA117" s="214"/>
      <c r="EB117" s="214"/>
      <c r="EC117" s="214"/>
      <c r="ED117" s="214"/>
      <c r="EE117" s="214"/>
      <c r="EF117" s="214"/>
      <c r="EG117" s="214"/>
      <c r="EH117" s="214"/>
      <c r="EI117" s="214"/>
      <c r="EJ117" s="214"/>
      <c r="EK117" s="214" t="s">
        <v>33</v>
      </c>
      <c r="EL117" s="214"/>
      <c r="EM117" s="214"/>
      <c r="EN117" s="214"/>
      <c r="EO117" s="214"/>
      <c r="EP117" s="214"/>
      <c r="EQ117" s="214"/>
      <c r="ER117" s="214"/>
      <c r="ES117" s="214"/>
      <c r="ET117" s="214"/>
      <c r="EU117" s="214"/>
      <c r="EV117" s="214"/>
      <c r="EW117" s="214"/>
      <c r="EX117" s="214" t="s">
        <v>33</v>
      </c>
      <c r="EY117" s="214"/>
      <c r="EZ117" s="214"/>
      <c r="FA117" s="214"/>
      <c r="FB117" s="214"/>
      <c r="FC117" s="214"/>
      <c r="FD117" s="214"/>
      <c r="FE117" s="214"/>
      <c r="FF117" s="214"/>
      <c r="FG117" s="214"/>
      <c r="FH117" s="214"/>
      <c r="FI117" s="214"/>
      <c r="FJ117" s="214"/>
    </row>
    <row r="118" spans="1:166" ht="25.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</row>
    <row r="119" spans="1:166" ht="18" customHeight="1">
      <c r="A119" s="363" t="s">
        <v>31</v>
      </c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3"/>
      <c r="AE119" s="363"/>
      <c r="AF119" s="363"/>
      <c r="AG119" s="363"/>
      <c r="AH119" s="363"/>
      <c r="AI119" s="363"/>
      <c r="AJ119" s="363"/>
      <c r="AK119" s="363"/>
      <c r="AL119" s="363"/>
      <c r="AM119" s="363"/>
      <c r="AN119" s="363"/>
      <c r="AO119" s="363"/>
      <c r="AP119" s="363"/>
      <c r="AQ119" s="363"/>
      <c r="AR119" s="363"/>
      <c r="AS119" s="363"/>
      <c r="AT119" s="363"/>
      <c r="AU119" s="363"/>
      <c r="AV119" s="363"/>
      <c r="AW119" s="363"/>
      <c r="AX119" s="363"/>
      <c r="AY119" s="363"/>
      <c r="AZ119" s="363"/>
      <c r="BA119" s="363"/>
      <c r="BB119" s="363"/>
      <c r="BC119" s="363"/>
      <c r="BD119" s="363"/>
      <c r="BE119" s="363"/>
      <c r="BF119" s="363"/>
      <c r="BG119" s="363"/>
      <c r="BH119" s="363"/>
      <c r="BI119" s="363"/>
      <c r="BJ119" s="363"/>
      <c r="BK119" s="363"/>
      <c r="BL119" s="363"/>
      <c r="BM119" s="363"/>
      <c r="BN119" s="363"/>
      <c r="BO119" s="363"/>
      <c r="BP119" s="363"/>
      <c r="BQ119" s="363"/>
      <c r="BR119" s="363"/>
      <c r="BS119" s="363"/>
      <c r="BT119" s="363"/>
      <c r="BU119" s="363"/>
      <c r="BV119" s="363"/>
      <c r="BW119" s="363"/>
      <c r="BX119" s="363"/>
      <c r="BY119" s="363"/>
      <c r="BZ119" s="363"/>
      <c r="CA119" s="363"/>
      <c r="CB119" s="363"/>
      <c r="CC119" s="363"/>
      <c r="CD119" s="363"/>
      <c r="CE119" s="363"/>
      <c r="CF119" s="363"/>
      <c r="CG119" s="363"/>
      <c r="CH119" s="363"/>
      <c r="CI119" s="363"/>
      <c r="CJ119" s="363"/>
      <c r="CK119" s="363"/>
      <c r="CL119" s="363"/>
      <c r="CM119" s="363"/>
      <c r="CN119" s="363"/>
      <c r="CO119" s="363"/>
      <c r="CP119" s="363"/>
      <c r="CQ119" s="363"/>
      <c r="CR119" s="363"/>
      <c r="CS119" s="363"/>
      <c r="CT119" s="363"/>
      <c r="CU119" s="363"/>
      <c r="CV119" s="363"/>
      <c r="CW119" s="363"/>
      <c r="CX119" s="363"/>
      <c r="CY119" s="363"/>
      <c r="CZ119" s="363"/>
      <c r="DA119" s="363"/>
      <c r="DB119" s="363"/>
      <c r="DC119" s="363"/>
      <c r="DD119" s="363"/>
      <c r="DE119" s="363"/>
      <c r="DF119" s="363"/>
      <c r="DG119" s="363"/>
      <c r="DH119" s="363"/>
      <c r="DI119" s="363"/>
      <c r="DJ119" s="363"/>
      <c r="DK119" s="363"/>
      <c r="DL119" s="363"/>
      <c r="DM119" s="363"/>
      <c r="DN119" s="363"/>
      <c r="DO119" s="363"/>
      <c r="DP119" s="363"/>
      <c r="DQ119" s="363"/>
      <c r="DR119" s="363"/>
      <c r="DS119" s="363"/>
      <c r="DT119" s="363"/>
      <c r="DU119" s="363"/>
      <c r="DV119" s="363"/>
      <c r="DW119" s="363"/>
      <c r="DX119" s="363"/>
      <c r="DY119" s="363"/>
      <c r="DZ119" s="363"/>
      <c r="EA119" s="363"/>
      <c r="EB119" s="363"/>
      <c r="EC119" s="363"/>
      <c r="ED119" s="363"/>
      <c r="EE119" s="363"/>
      <c r="EF119" s="363"/>
      <c r="EG119" s="363"/>
      <c r="EH119" s="363"/>
      <c r="EI119" s="363"/>
      <c r="EJ119" s="363"/>
      <c r="EK119" s="363"/>
      <c r="EL119" s="363"/>
      <c r="EM119" s="363"/>
      <c r="EN119" s="363"/>
      <c r="EO119" s="363"/>
      <c r="EP119" s="363"/>
      <c r="EQ119" s="363"/>
      <c r="ER119" s="363"/>
      <c r="ES119" s="363"/>
      <c r="ET119" s="363"/>
      <c r="EU119" s="363"/>
      <c r="EV119" s="363"/>
      <c r="EW119" s="363"/>
      <c r="EX119" s="363"/>
      <c r="EY119" s="363"/>
      <c r="EZ119" s="363"/>
      <c r="FA119" s="363"/>
      <c r="FB119" s="363"/>
      <c r="FC119" s="363"/>
      <c r="FD119" s="363"/>
      <c r="FE119" s="363"/>
      <c r="FF119" s="363"/>
      <c r="FG119" s="363"/>
      <c r="FH119" s="363"/>
      <c r="FI119" s="363"/>
      <c r="FJ119" s="363"/>
    </row>
    <row r="120" spans="1:166" ht="11.25" customHeight="1">
      <c r="A120" s="203" t="s">
        <v>7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5"/>
      <c r="AP120" s="203" t="s">
        <v>15</v>
      </c>
      <c r="AQ120" s="204"/>
      <c r="AR120" s="204"/>
      <c r="AS120" s="204"/>
      <c r="AT120" s="204"/>
      <c r="AU120" s="205"/>
      <c r="AV120" s="203" t="s">
        <v>53</v>
      </c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5"/>
      <c r="BL120" s="203" t="s">
        <v>56</v>
      </c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  <c r="BZ120" s="204"/>
      <c r="CA120" s="204"/>
      <c r="CB120" s="204"/>
      <c r="CC120" s="204"/>
      <c r="CD120" s="204"/>
      <c r="CE120" s="205"/>
      <c r="CF120" s="209" t="s">
        <v>16</v>
      </c>
      <c r="CG120" s="210"/>
      <c r="CH120" s="210"/>
      <c r="CI120" s="210"/>
      <c r="CJ120" s="210"/>
      <c r="CK120" s="210"/>
      <c r="CL120" s="210"/>
      <c r="CM120" s="210"/>
      <c r="CN120" s="210"/>
      <c r="CO120" s="210"/>
      <c r="CP120" s="210"/>
      <c r="CQ120" s="210"/>
      <c r="CR120" s="210"/>
      <c r="CS120" s="210"/>
      <c r="CT120" s="210"/>
      <c r="CU120" s="210"/>
      <c r="CV120" s="210"/>
      <c r="CW120" s="210"/>
      <c r="CX120" s="210"/>
      <c r="CY120" s="210"/>
      <c r="CZ120" s="210"/>
      <c r="DA120" s="210"/>
      <c r="DB120" s="210"/>
      <c r="DC120" s="210"/>
      <c r="DD120" s="210"/>
      <c r="DE120" s="210"/>
      <c r="DF120" s="210"/>
      <c r="DG120" s="210"/>
      <c r="DH120" s="210"/>
      <c r="DI120" s="210"/>
      <c r="DJ120" s="210"/>
      <c r="DK120" s="210"/>
      <c r="DL120" s="210"/>
      <c r="DM120" s="210"/>
      <c r="DN120" s="210"/>
      <c r="DO120" s="210"/>
      <c r="DP120" s="210"/>
      <c r="DQ120" s="210"/>
      <c r="DR120" s="210"/>
      <c r="DS120" s="210"/>
      <c r="DT120" s="210"/>
      <c r="DU120" s="210"/>
      <c r="DV120" s="210"/>
      <c r="DW120" s="210"/>
      <c r="DX120" s="210"/>
      <c r="DY120" s="210"/>
      <c r="DZ120" s="210"/>
      <c r="EA120" s="210"/>
      <c r="EB120" s="210"/>
      <c r="EC120" s="210"/>
      <c r="ED120" s="210"/>
      <c r="EE120" s="210"/>
      <c r="EF120" s="210"/>
      <c r="EG120" s="210"/>
      <c r="EH120" s="210"/>
      <c r="EI120" s="210"/>
      <c r="EJ120" s="210"/>
      <c r="EK120" s="210"/>
      <c r="EL120" s="210"/>
      <c r="EM120" s="210"/>
      <c r="EN120" s="210"/>
      <c r="EO120" s="210"/>
      <c r="EP120" s="210"/>
      <c r="EQ120" s="210"/>
      <c r="ER120" s="210"/>
      <c r="ES120" s="211"/>
      <c r="ET120" s="202" t="s">
        <v>20</v>
      </c>
      <c r="EU120" s="202"/>
      <c r="EV120" s="202"/>
      <c r="EW120" s="202"/>
      <c r="EX120" s="202"/>
      <c r="EY120" s="202"/>
      <c r="EZ120" s="202"/>
      <c r="FA120" s="202"/>
      <c r="FB120" s="202"/>
      <c r="FC120" s="202"/>
      <c r="FD120" s="202"/>
      <c r="FE120" s="202"/>
      <c r="FF120" s="202"/>
      <c r="FG120" s="202"/>
      <c r="FH120" s="202"/>
      <c r="FI120" s="202"/>
      <c r="FJ120" s="202"/>
    </row>
    <row r="121" spans="1:166" ht="69.75" customHeight="1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8"/>
      <c r="AP121" s="206"/>
      <c r="AQ121" s="207"/>
      <c r="AR121" s="207"/>
      <c r="AS121" s="207"/>
      <c r="AT121" s="207"/>
      <c r="AU121" s="208"/>
      <c r="AV121" s="206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8"/>
      <c r="BL121" s="206"/>
      <c r="BM121" s="207"/>
      <c r="BN121" s="207"/>
      <c r="BO121" s="207"/>
      <c r="BP121" s="207"/>
      <c r="BQ121" s="207"/>
      <c r="BR121" s="207"/>
      <c r="BS121" s="207"/>
      <c r="BT121" s="207"/>
      <c r="BU121" s="207"/>
      <c r="BV121" s="207"/>
      <c r="BW121" s="207"/>
      <c r="BX121" s="207"/>
      <c r="BY121" s="207"/>
      <c r="BZ121" s="207"/>
      <c r="CA121" s="207"/>
      <c r="CB121" s="207"/>
      <c r="CC121" s="207"/>
      <c r="CD121" s="207"/>
      <c r="CE121" s="208"/>
      <c r="CF121" s="212" t="s">
        <v>57</v>
      </c>
      <c r="CG121" s="212"/>
      <c r="CH121" s="212"/>
      <c r="CI121" s="212"/>
      <c r="CJ121" s="212"/>
      <c r="CK121" s="212"/>
      <c r="CL121" s="212"/>
      <c r="CM121" s="212"/>
      <c r="CN121" s="212"/>
      <c r="CO121" s="212"/>
      <c r="CP121" s="212"/>
      <c r="CQ121" s="212"/>
      <c r="CR121" s="212"/>
      <c r="CS121" s="212"/>
      <c r="CT121" s="212"/>
      <c r="CU121" s="212"/>
      <c r="CV121" s="213"/>
      <c r="CW121" s="209" t="s">
        <v>17</v>
      </c>
      <c r="CX121" s="210"/>
      <c r="CY121" s="210"/>
      <c r="CZ121" s="210"/>
      <c r="DA121" s="210"/>
      <c r="DB121" s="210"/>
      <c r="DC121" s="210"/>
      <c r="DD121" s="210"/>
      <c r="DE121" s="210"/>
      <c r="DF121" s="210"/>
      <c r="DG121" s="210"/>
      <c r="DH121" s="210"/>
      <c r="DI121" s="210"/>
      <c r="DJ121" s="210"/>
      <c r="DK121" s="210"/>
      <c r="DL121" s="210"/>
      <c r="DM121" s="211"/>
      <c r="DN121" s="209" t="s">
        <v>18</v>
      </c>
      <c r="DO121" s="210"/>
      <c r="DP121" s="210"/>
      <c r="DQ121" s="210"/>
      <c r="DR121" s="210"/>
      <c r="DS121" s="210"/>
      <c r="DT121" s="210"/>
      <c r="DU121" s="210"/>
      <c r="DV121" s="210"/>
      <c r="DW121" s="210"/>
      <c r="DX121" s="210"/>
      <c r="DY121" s="210"/>
      <c r="DZ121" s="210"/>
      <c r="EA121" s="210"/>
      <c r="EB121" s="210"/>
      <c r="EC121" s="210"/>
      <c r="ED121" s="211"/>
      <c r="EE121" s="209" t="s">
        <v>19</v>
      </c>
      <c r="EF121" s="210"/>
      <c r="EG121" s="210"/>
      <c r="EH121" s="210"/>
      <c r="EI121" s="210"/>
      <c r="EJ121" s="210"/>
      <c r="EK121" s="210"/>
      <c r="EL121" s="210"/>
      <c r="EM121" s="210"/>
      <c r="EN121" s="210"/>
      <c r="EO121" s="210"/>
      <c r="EP121" s="210"/>
      <c r="EQ121" s="210"/>
      <c r="ER121" s="210"/>
      <c r="ES121" s="211"/>
      <c r="ET121" s="202"/>
      <c r="EU121" s="202"/>
      <c r="EV121" s="202"/>
      <c r="EW121" s="202"/>
      <c r="EX121" s="202"/>
      <c r="EY121" s="202"/>
      <c r="EZ121" s="202"/>
      <c r="FA121" s="202"/>
      <c r="FB121" s="202"/>
      <c r="FC121" s="202"/>
      <c r="FD121" s="202"/>
      <c r="FE121" s="202"/>
      <c r="FF121" s="202"/>
      <c r="FG121" s="202"/>
      <c r="FH121" s="202"/>
      <c r="FI121" s="202"/>
      <c r="FJ121" s="202"/>
    </row>
    <row r="122" spans="1:166" ht="12" thickBot="1">
      <c r="A122" s="132">
        <v>1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4"/>
      <c r="AP122" s="132">
        <v>2</v>
      </c>
      <c r="AQ122" s="133"/>
      <c r="AR122" s="133"/>
      <c r="AS122" s="133"/>
      <c r="AT122" s="133"/>
      <c r="AU122" s="134"/>
      <c r="AV122" s="132">
        <v>3</v>
      </c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4"/>
      <c r="BL122" s="132">
        <v>4</v>
      </c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4"/>
      <c r="CF122" s="132">
        <v>5</v>
      </c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4"/>
      <c r="CW122" s="132">
        <v>6</v>
      </c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4"/>
      <c r="DN122" s="132">
        <v>7</v>
      </c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4"/>
      <c r="EE122" s="132">
        <v>8</v>
      </c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4"/>
      <c r="ET122" s="306">
        <v>9</v>
      </c>
      <c r="EU122" s="306"/>
      <c r="EV122" s="306"/>
      <c r="EW122" s="306"/>
      <c r="EX122" s="306"/>
      <c r="EY122" s="306"/>
      <c r="EZ122" s="306"/>
      <c r="FA122" s="306"/>
      <c r="FB122" s="306"/>
      <c r="FC122" s="306"/>
      <c r="FD122" s="306"/>
      <c r="FE122" s="306"/>
      <c r="FF122" s="306"/>
      <c r="FG122" s="306"/>
      <c r="FH122" s="306"/>
      <c r="FI122" s="306"/>
      <c r="FJ122" s="306"/>
    </row>
    <row r="123" spans="1:166" ht="23.25" customHeight="1">
      <c r="A123" s="340" t="s">
        <v>21</v>
      </c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  <c r="AN123" s="341"/>
      <c r="AO123" s="341"/>
      <c r="AP123" s="22" t="s">
        <v>24</v>
      </c>
      <c r="AQ123" s="137" t="s">
        <v>24</v>
      </c>
      <c r="AR123" s="138"/>
      <c r="AS123" s="138"/>
      <c r="AT123" s="138"/>
      <c r="AU123" s="139"/>
      <c r="AV123" s="142" t="s">
        <v>33</v>
      </c>
      <c r="AW123" s="142"/>
      <c r="AX123" s="142"/>
      <c r="AY123" s="142"/>
      <c r="AZ123" s="142"/>
      <c r="BA123" s="142"/>
      <c r="BB123" s="142"/>
      <c r="BC123" s="142"/>
      <c r="BD123" s="142"/>
      <c r="BE123" s="143"/>
      <c r="BF123" s="144"/>
      <c r="BG123" s="144"/>
      <c r="BH123" s="144"/>
      <c r="BI123" s="144"/>
      <c r="BJ123" s="144"/>
      <c r="BK123" s="145"/>
      <c r="BL123" s="357">
        <f>BL134</f>
        <v>-116737784</v>
      </c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>
        <f>SUM(CF137)</f>
        <v>-28288374.300000027</v>
      </c>
      <c r="CG123" s="357"/>
      <c r="CH123" s="357"/>
      <c r="CI123" s="357"/>
      <c r="CJ123" s="357"/>
      <c r="CK123" s="357"/>
      <c r="CL123" s="357"/>
      <c r="CM123" s="357"/>
      <c r="CN123" s="357"/>
      <c r="CO123" s="357"/>
      <c r="CP123" s="357"/>
      <c r="CQ123" s="357"/>
      <c r="CR123" s="357"/>
      <c r="CS123" s="357"/>
      <c r="CT123" s="357"/>
      <c r="CU123" s="357"/>
      <c r="CV123" s="357"/>
      <c r="CW123" s="357" t="s">
        <v>48</v>
      </c>
      <c r="CX123" s="357"/>
      <c r="CY123" s="357"/>
      <c r="CZ123" s="357"/>
      <c r="DA123" s="357"/>
      <c r="DB123" s="357"/>
      <c r="DC123" s="357"/>
      <c r="DD123" s="357"/>
      <c r="DE123" s="357"/>
      <c r="DF123" s="357"/>
      <c r="DG123" s="357"/>
      <c r="DH123" s="357"/>
      <c r="DI123" s="357"/>
      <c r="DJ123" s="357"/>
      <c r="DK123" s="357"/>
      <c r="DL123" s="357"/>
      <c r="DM123" s="357"/>
      <c r="DN123" s="357" t="s">
        <v>48</v>
      </c>
      <c r="DO123" s="357"/>
      <c r="DP123" s="357"/>
      <c r="DQ123" s="357"/>
      <c r="DR123" s="357"/>
      <c r="DS123" s="357"/>
      <c r="DT123" s="357"/>
      <c r="DU123" s="357"/>
      <c r="DV123" s="357"/>
      <c r="DW123" s="357"/>
      <c r="DX123" s="357"/>
      <c r="DY123" s="357"/>
      <c r="DZ123" s="357"/>
      <c r="EA123" s="357"/>
      <c r="EB123" s="357"/>
      <c r="EC123" s="357"/>
      <c r="ED123" s="357"/>
      <c r="EE123" s="357">
        <f>SUM(CF123)</f>
        <v>-28288374.300000027</v>
      </c>
      <c r="EF123" s="357"/>
      <c r="EG123" s="357"/>
      <c r="EH123" s="357"/>
      <c r="EI123" s="357"/>
      <c r="EJ123" s="357"/>
      <c r="EK123" s="357"/>
      <c r="EL123" s="357"/>
      <c r="EM123" s="357"/>
      <c r="EN123" s="357"/>
      <c r="EO123" s="357"/>
      <c r="EP123" s="357"/>
      <c r="EQ123" s="357"/>
      <c r="ER123" s="357"/>
      <c r="ES123" s="357"/>
      <c r="ET123" s="357">
        <f>BL123-EE123</f>
        <v>-88449409.69999997</v>
      </c>
      <c r="EU123" s="357"/>
      <c r="EV123" s="357"/>
      <c r="EW123" s="357"/>
      <c r="EX123" s="357"/>
      <c r="EY123" s="357"/>
      <c r="EZ123" s="357"/>
      <c r="FA123" s="357"/>
      <c r="FB123" s="357"/>
      <c r="FC123" s="357"/>
      <c r="FD123" s="357"/>
      <c r="FE123" s="357"/>
      <c r="FF123" s="357"/>
      <c r="FG123" s="357"/>
      <c r="FH123" s="357"/>
      <c r="FI123" s="357"/>
      <c r="FJ123" s="358"/>
    </row>
    <row r="124" spans="1:166" ht="12.75" customHeight="1">
      <c r="A124" s="168" t="s">
        <v>14</v>
      </c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23"/>
      <c r="AQ124" s="361"/>
      <c r="AR124" s="362"/>
      <c r="AS124" s="362"/>
      <c r="AT124" s="362"/>
      <c r="AU124" s="362"/>
      <c r="AV124" s="359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130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0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0"/>
      <c r="CX124" s="131"/>
      <c r="CY124" s="131"/>
      <c r="CZ124" s="131"/>
      <c r="DA124" s="131"/>
      <c r="DB124" s="131"/>
      <c r="DC124" s="131"/>
      <c r="DD124" s="131"/>
      <c r="DE124" s="131"/>
      <c r="DF124" s="131"/>
      <c r="DG124" s="131"/>
      <c r="DH124" s="131"/>
      <c r="DI124" s="131"/>
      <c r="DJ124" s="131"/>
      <c r="DK124" s="131"/>
      <c r="DL124" s="131"/>
      <c r="DM124" s="131"/>
      <c r="DN124" s="130"/>
      <c r="DO124" s="131"/>
      <c r="DP124" s="131"/>
      <c r="DQ124" s="131"/>
      <c r="DR124" s="131"/>
      <c r="DS124" s="131"/>
      <c r="DT124" s="131"/>
      <c r="DU124" s="131"/>
      <c r="DV124" s="131"/>
      <c r="DW124" s="131"/>
      <c r="DX124" s="131"/>
      <c r="DY124" s="131"/>
      <c r="DZ124" s="131"/>
      <c r="EA124" s="131"/>
      <c r="EB124" s="131"/>
      <c r="EC124" s="131"/>
      <c r="ED124" s="131"/>
      <c r="EE124" s="354"/>
      <c r="EF124" s="355"/>
      <c r="EG124" s="355"/>
      <c r="EH124" s="355"/>
      <c r="EI124" s="355"/>
      <c r="EJ124" s="355"/>
      <c r="EK124" s="355"/>
      <c r="EL124" s="355"/>
      <c r="EM124" s="355"/>
      <c r="EN124" s="355"/>
      <c r="EO124" s="355"/>
      <c r="EP124" s="355"/>
      <c r="EQ124" s="355"/>
      <c r="ER124" s="355"/>
      <c r="ES124" s="355"/>
      <c r="ET124" s="354"/>
      <c r="EU124" s="355"/>
      <c r="EV124" s="355"/>
      <c r="EW124" s="355"/>
      <c r="EX124" s="355"/>
      <c r="EY124" s="355"/>
      <c r="EZ124" s="355"/>
      <c r="FA124" s="355"/>
      <c r="FB124" s="355"/>
      <c r="FC124" s="355"/>
      <c r="FD124" s="355"/>
      <c r="FE124" s="355"/>
      <c r="FF124" s="355"/>
      <c r="FG124" s="355"/>
      <c r="FH124" s="355"/>
      <c r="FI124" s="355"/>
      <c r="FJ124" s="356"/>
    </row>
    <row r="125" spans="1:166" ht="24" customHeight="1">
      <c r="A125" s="115" t="s">
        <v>26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6" t="s">
        <v>25</v>
      </c>
      <c r="AQ125" s="112" t="s">
        <v>25</v>
      </c>
      <c r="AR125" s="338"/>
      <c r="AS125" s="338"/>
      <c r="AT125" s="338"/>
      <c r="AU125" s="339"/>
      <c r="AV125" s="112" t="s">
        <v>33</v>
      </c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4"/>
      <c r="BL125" s="129">
        <f>BL134</f>
        <v>-116737784</v>
      </c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>
        <f>CF123</f>
        <v>-28288374.300000027</v>
      </c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99" t="s">
        <v>48</v>
      </c>
      <c r="CX125" s="199"/>
      <c r="CY125" s="199"/>
      <c r="CZ125" s="199"/>
      <c r="DA125" s="199"/>
      <c r="DB125" s="199"/>
      <c r="DC125" s="199"/>
      <c r="DD125" s="199"/>
      <c r="DE125" s="199"/>
      <c r="DF125" s="199"/>
      <c r="DG125" s="199"/>
      <c r="DH125" s="199"/>
      <c r="DI125" s="199"/>
      <c r="DJ125" s="199"/>
      <c r="DK125" s="199"/>
      <c r="DL125" s="199"/>
      <c r="DM125" s="199"/>
      <c r="DN125" s="199" t="s">
        <v>48</v>
      </c>
      <c r="DO125" s="199"/>
      <c r="DP125" s="199"/>
      <c r="DQ125" s="199"/>
      <c r="DR125" s="199"/>
      <c r="DS125" s="199"/>
      <c r="DT125" s="199"/>
      <c r="DU125" s="199"/>
      <c r="DV125" s="199"/>
      <c r="DW125" s="199"/>
      <c r="DX125" s="199"/>
      <c r="DY125" s="199"/>
      <c r="DZ125" s="199"/>
      <c r="EA125" s="199"/>
      <c r="EB125" s="199"/>
      <c r="EC125" s="199"/>
      <c r="ED125" s="199"/>
      <c r="EE125" s="129">
        <f>EE123</f>
        <v>-28288374.300000027</v>
      </c>
      <c r="EF125" s="129"/>
      <c r="EG125" s="129"/>
      <c r="EH125" s="129"/>
      <c r="EI125" s="129"/>
      <c r="EJ125" s="129"/>
      <c r="EK125" s="129"/>
      <c r="EL125" s="129"/>
      <c r="EM125" s="129"/>
      <c r="EN125" s="129"/>
      <c r="EO125" s="129"/>
      <c r="EP125" s="129"/>
      <c r="EQ125" s="129"/>
      <c r="ER125" s="129"/>
      <c r="ES125" s="129"/>
      <c r="ET125" s="129">
        <f>ET123</f>
        <v>-88449409.69999997</v>
      </c>
      <c r="EU125" s="129"/>
      <c r="EV125" s="129"/>
      <c r="EW125" s="129"/>
      <c r="EX125" s="129"/>
      <c r="EY125" s="129"/>
      <c r="EZ125" s="129"/>
      <c r="FA125" s="129"/>
      <c r="FB125" s="129"/>
      <c r="FC125" s="129"/>
      <c r="FD125" s="129"/>
      <c r="FE125" s="129"/>
      <c r="FF125" s="129"/>
      <c r="FG125" s="129"/>
      <c r="FH125" s="129"/>
      <c r="FI125" s="129"/>
      <c r="FJ125" s="352"/>
    </row>
    <row r="126" spans="1:166" ht="12.75" customHeight="1">
      <c r="A126" s="164" t="s">
        <v>27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3"/>
      <c r="AQ126" s="342"/>
      <c r="AR126" s="273"/>
      <c r="AS126" s="273"/>
      <c r="AT126" s="273"/>
      <c r="AU126" s="273"/>
      <c r="AV126" s="342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127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7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7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7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7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7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  <c r="FJ126" s="353"/>
    </row>
    <row r="127" spans="1:166" ht="4.5" customHeight="1">
      <c r="A127" s="161" t="s">
        <v>48</v>
      </c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3"/>
      <c r="AP127" s="28"/>
      <c r="AQ127" s="112" t="s">
        <v>25</v>
      </c>
      <c r="AR127" s="338"/>
      <c r="AS127" s="338"/>
      <c r="AT127" s="338"/>
      <c r="AU127" s="339"/>
      <c r="AV127" s="112" t="s">
        <v>48</v>
      </c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4"/>
      <c r="BL127" s="344" t="s">
        <v>48</v>
      </c>
      <c r="BM127" s="345"/>
      <c r="BN127" s="345"/>
      <c r="BO127" s="345"/>
      <c r="BP127" s="345"/>
      <c r="BQ127" s="345"/>
      <c r="BR127" s="345"/>
      <c r="BS127" s="345"/>
      <c r="BT127" s="345"/>
      <c r="BU127" s="345"/>
      <c r="BV127" s="345"/>
      <c r="BW127" s="345"/>
      <c r="BX127" s="345"/>
      <c r="BY127" s="345"/>
      <c r="BZ127" s="345"/>
      <c r="CA127" s="345"/>
      <c r="CB127" s="345"/>
      <c r="CC127" s="345"/>
      <c r="CD127" s="345"/>
      <c r="CE127" s="346"/>
      <c r="CF127" s="344" t="s">
        <v>48</v>
      </c>
      <c r="CG127" s="345"/>
      <c r="CH127" s="345"/>
      <c r="CI127" s="345"/>
      <c r="CJ127" s="345"/>
      <c r="CK127" s="345"/>
      <c r="CL127" s="345"/>
      <c r="CM127" s="345"/>
      <c r="CN127" s="345"/>
      <c r="CO127" s="345"/>
      <c r="CP127" s="345"/>
      <c r="CQ127" s="345"/>
      <c r="CR127" s="345"/>
      <c r="CS127" s="345"/>
      <c r="CT127" s="345"/>
      <c r="CU127" s="345"/>
      <c r="CV127" s="346"/>
      <c r="CW127" s="344" t="s">
        <v>48</v>
      </c>
      <c r="CX127" s="345"/>
      <c r="CY127" s="345"/>
      <c r="CZ127" s="345"/>
      <c r="DA127" s="345"/>
      <c r="DB127" s="345"/>
      <c r="DC127" s="345"/>
      <c r="DD127" s="345"/>
      <c r="DE127" s="345"/>
      <c r="DF127" s="345"/>
      <c r="DG127" s="345"/>
      <c r="DH127" s="345"/>
      <c r="DI127" s="345"/>
      <c r="DJ127" s="345"/>
      <c r="DK127" s="345"/>
      <c r="DL127" s="345"/>
      <c r="DM127" s="346"/>
      <c r="DN127" s="344" t="s">
        <v>48</v>
      </c>
      <c r="DO127" s="345"/>
      <c r="DP127" s="345"/>
      <c r="DQ127" s="345"/>
      <c r="DR127" s="345"/>
      <c r="DS127" s="345"/>
      <c r="DT127" s="345"/>
      <c r="DU127" s="345"/>
      <c r="DV127" s="345"/>
      <c r="DW127" s="345"/>
      <c r="DX127" s="345"/>
      <c r="DY127" s="345"/>
      <c r="DZ127" s="345"/>
      <c r="EA127" s="345"/>
      <c r="EB127" s="345"/>
      <c r="EC127" s="345"/>
      <c r="ED127" s="346"/>
      <c r="EE127" s="344" t="s">
        <v>48</v>
      </c>
      <c r="EF127" s="345"/>
      <c r="EG127" s="345"/>
      <c r="EH127" s="345"/>
      <c r="EI127" s="345"/>
      <c r="EJ127" s="345"/>
      <c r="EK127" s="345"/>
      <c r="EL127" s="345"/>
      <c r="EM127" s="345"/>
      <c r="EN127" s="345"/>
      <c r="EO127" s="345"/>
      <c r="EP127" s="345"/>
      <c r="EQ127" s="345"/>
      <c r="ER127" s="345"/>
      <c r="ES127" s="346"/>
      <c r="ET127" s="344" t="s">
        <v>48</v>
      </c>
      <c r="EU127" s="345"/>
      <c r="EV127" s="345"/>
      <c r="EW127" s="345"/>
      <c r="EX127" s="345"/>
      <c r="EY127" s="345"/>
      <c r="EZ127" s="345"/>
      <c r="FA127" s="345"/>
      <c r="FB127" s="345"/>
      <c r="FC127" s="345"/>
      <c r="FD127" s="345"/>
      <c r="FE127" s="345"/>
      <c r="FF127" s="345"/>
      <c r="FG127" s="345"/>
      <c r="FH127" s="345"/>
      <c r="FI127" s="345"/>
      <c r="FJ127" s="351"/>
    </row>
    <row r="128" spans="1:166" ht="4.5" customHeight="1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8"/>
      <c r="AP128" s="343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124"/>
      <c r="BF128" s="125"/>
      <c r="BG128" s="125"/>
      <c r="BH128" s="125"/>
      <c r="BI128" s="125"/>
      <c r="BJ128" s="125"/>
      <c r="BK128" s="126"/>
      <c r="BL128" s="182"/>
      <c r="BM128" s="182"/>
      <c r="BN128" s="182"/>
      <c r="BO128" s="182"/>
      <c r="BP128" s="182"/>
      <c r="BQ128" s="182"/>
      <c r="BR128" s="182"/>
      <c r="BS128" s="182"/>
      <c r="BT128" s="182"/>
      <c r="BU128" s="182"/>
      <c r="BV128" s="182"/>
      <c r="BW128" s="182"/>
      <c r="BX128" s="182"/>
      <c r="BY128" s="182"/>
      <c r="BZ128" s="182"/>
      <c r="CA128" s="182"/>
      <c r="CB128" s="182"/>
      <c r="CC128" s="182"/>
      <c r="CD128" s="182"/>
      <c r="CE128" s="182"/>
      <c r="CF128" s="182"/>
      <c r="CG128" s="182"/>
      <c r="CH128" s="182"/>
      <c r="CI128" s="182"/>
      <c r="CJ128" s="182"/>
      <c r="CK128" s="182"/>
      <c r="CL128" s="182"/>
      <c r="CM128" s="182"/>
      <c r="CN128" s="182"/>
      <c r="CO128" s="182"/>
      <c r="CP128" s="182"/>
      <c r="CQ128" s="182"/>
      <c r="CR128" s="182"/>
      <c r="CS128" s="182"/>
      <c r="CT128" s="182"/>
      <c r="CU128" s="182"/>
      <c r="CV128" s="182"/>
      <c r="CW128" s="182"/>
      <c r="CX128" s="182"/>
      <c r="CY128" s="182"/>
      <c r="CZ128" s="182"/>
      <c r="DA128" s="182"/>
      <c r="DB128" s="182"/>
      <c r="DC128" s="182"/>
      <c r="DD128" s="182"/>
      <c r="DE128" s="182"/>
      <c r="DF128" s="182"/>
      <c r="DG128" s="182"/>
      <c r="DH128" s="182"/>
      <c r="DI128" s="182"/>
      <c r="DJ128" s="182"/>
      <c r="DK128" s="182"/>
      <c r="DL128" s="182"/>
      <c r="DM128" s="182"/>
      <c r="DN128" s="182"/>
      <c r="DO128" s="182"/>
      <c r="DP128" s="182"/>
      <c r="DQ128" s="182"/>
      <c r="DR128" s="182"/>
      <c r="DS128" s="182"/>
      <c r="DT128" s="182"/>
      <c r="DU128" s="182"/>
      <c r="DV128" s="182"/>
      <c r="DW128" s="182"/>
      <c r="DX128" s="182"/>
      <c r="DY128" s="182"/>
      <c r="DZ128" s="182"/>
      <c r="EA128" s="182"/>
      <c r="EB128" s="182"/>
      <c r="EC128" s="182"/>
      <c r="ED128" s="182"/>
      <c r="EE128" s="182"/>
      <c r="EF128" s="182"/>
      <c r="EG128" s="182"/>
      <c r="EH128" s="182"/>
      <c r="EI128" s="182"/>
      <c r="EJ128" s="182"/>
      <c r="EK128" s="182"/>
      <c r="EL128" s="182"/>
      <c r="EM128" s="182"/>
      <c r="EN128" s="182"/>
      <c r="EO128" s="182"/>
      <c r="EP128" s="182"/>
      <c r="EQ128" s="182"/>
      <c r="ER128" s="182"/>
      <c r="ES128" s="182"/>
      <c r="ET128" s="182"/>
      <c r="EU128" s="182"/>
      <c r="EV128" s="182"/>
      <c r="EW128" s="182"/>
      <c r="EX128" s="182"/>
      <c r="EY128" s="182"/>
      <c r="EZ128" s="182"/>
      <c r="FA128" s="182"/>
      <c r="FB128" s="182"/>
      <c r="FC128" s="182"/>
      <c r="FD128" s="182"/>
      <c r="FE128" s="182"/>
      <c r="FF128" s="182"/>
      <c r="FG128" s="182"/>
      <c r="FH128" s="182"/>
      <c r="FI128" s="182"/>
      <c r="FJ128" s="350"/>
    </row>
    <row r="129" spans="1:166" ht="4.5" customHeight="1">
      <c r="A129" s="155" t="s">
        <v>48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6"/>
      <c r="AQ129" s="124" t="s">
        <v>48</v>
      </c>
      <c r="AR129" s="125"/>
      <c r="AS129" s="125"/>
      <c r="AT129" s="125"/>
      <c r="AU129" s="126"/>
      <c r="AV129" s="201" t="s">
        <v>48</v>
      </c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0" t="s">
        <v>48</v>
      </c>
      <c r="BM129" s="200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200"/>
      <c r="BX129" s="200"/>
      <c r="BY129" s="200"/>
      <c r="BZ129" s="200"/>
      <c r="CA129" s="200"/>
      <c r="CB129" s="200"/>
      <c r="CC129" s="200"/>
      <c r="CD129" s="200"/>
      <c r="CE129" s="200"/>
      <c r="CF129" s="200" t="s">
        <v>48</v>
      </c>
      <c r="CG129" s="200"/>
      <c r="CH129" s="200"/>
      <c r="CI129" s="200"/>
      <c r="CJ129" s="200"/>
      <c r="CK129" s="200"/>
      <c r="CL129" s="200"/>
      <c r="CM129" s="200"/>
      <c r="CN129" s="200"/>
      <c r="CO129" s="200"/>
      <c r="CP129" s="200"/>
      <c r="CQ129" s="200"/>
      <c r="CR129" s="200"/>
      <c r="CS129" s="200"/>
      <c r="CT129" s="200"/>
      <c r="CU129" s="200"/>
      <c r="CV129" s="200"/>
      <c r="CW129" s="200" t="s">
        <v>48</v>
      </c>
      <c r="CX129" s="200"/>
      <c r="CY129" s="200"/>
      <c r="CZ129" s="200"/>
      <c r="DA129" s="200"/>
      <c r="DB129" s="200"/>
      <c r="DC129" s="200"/>
      <c r="DD129" s="200"/>
      <c r="DE129" s="200"/>
      <c r="DF129" s="200"/>
      <c r="DG129" s="200"/>
      <c r="DH129" s="200"/>
      <c r="DI129" s="200"/>
      <c r="DJ129" s="200"/>
      <c r="DK129" s="200"/>
      <c r="DL129" s="200"/>
      <c r="DM129" s="200"/>
      <c r="DN129" s="200" t="s">
        <v>48</v>
      </c>
      <c r="DO129" s="200"/>
      <c r="DP129" s="200"/>
      <c r="DQ129" s="200"/>
      <c r="DR129" s="200"/>
      <c r="DS129" s="200"/>
      <c r="DT129" s="200"/>
      <c r="DU129" s="200"/>
      <c r="DV129" s="200"/>
      <c r="DW129" s="200"/>
      <c r="DX129" s="200"/>
      <c r="DY129" s="200"/>
      <c r="DZ129" s="200"/>
      <c r="EA129" s="200"/>
      <c r="EB129" s="200"/>
      <c r="EC129" s="200"/>
      <c r="ED129" s="200"/>
      <c r="EE129" s="200" t="s">
        <v>48</v>
      </c>
      <c r="EF129" s="200"/>
      <c r="EG129" s="200"/>
      <c r="EH129" s="200"/>
      <c r="EI129" s="200"/>
      <c r="EJ129" s="200"/>
      <c r="EK129" s="200"/>
      <c r="EL129" s="200"/>
      <c r="EM129" s="200"/>
      <c r="EN129" s="200"/>
      <c r="EO129" s="200"/>
      <c r="EP129" s="200"/>
      <c r="EQ129" s="200"/>
      <c r="ER129" s="200"/>
      <c r="ES129" s="200"/>
      <c r="ET129" s="200" t="s">
        <v>48</v>
      </c>
      <c r="EU129" s="200"/>
      <c r="EV129" s="200"/>
      <c r="EW129" s="200"/>
      <c r="EX129" s="200"/>
      <c r="EY129" s="200"/>
      <c r="EZ129" s="200"/>
      <c r="FA129" s="200"/>
      <c r="FB129" s="200"/>
      <c r="FC129" s="200"/>
      <c r="FD129" s="200"/>
      <c r="FE129" s="200"/>
      <c r="FF129" s="200"/>
      <c r="FG129" s="200"/>
      <c r="FH129" s="200"/>
      <c r="FI129" s="200"/>
      <c r="FJ129" s="349"/>
    </row>
    <row r="130" spans="1:166" ht="4.5" customHeight="1">
      <c r="A130" s="155" t="s">
        <v>48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6"/>
      <c r="AQ130" s="124" t="s">
        <v>48</v>
      </c>
      <c r="AR130" s="125"/>
      <c r="AS130" s="125"/>
      <c r="AT130" s="125"/>
      <c r="AU130" s="126"/>
      <c r="AV130" s="201" t="s">
        <v>48</v>
      </c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0" t="s">
        <v>48</v>
      </c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0"/>
      <c r="BX130" s="200"/>
      <c r="BY130" s="200"/>
      <c r="BZ130" s="200"/>
      <c r="CA130" s="200"/>
      <c r="CB130" s="200"/>
      <c r="CC130" s="200"/>
      <c r="CD130" s="200"/>
      <c r="CE130" s="200"/>
      <c r="CF130" s="200" t="s">
        <v>48</v>
      </c>
      <c r="CG130" s="200"/>
      <c r="CH130" s="200"/>
      <c r="CI130" s="200"/>
      <c r="CJ130" s="200"/>
      <c r="CK130" s="200"/>
      <c r="CL130" s="200"/>
      <c r="CM130" s="200"/>
      <c r="CN130" s="200"/>
      <c r="CO130" s="200"/>
      <c r="CP130" s="200"/>
      <c r="CQ130" s="200"/>
      <c r="CR130" s="200"/>
      <c r="CS130" s="200"/>
      <c r="CT130" s="200"/>
      <c r="CU130" s="200"/>
      <c r="CV130" s="200"/>
      <c r="CW130" s="200" t="s">
        <v>48</v>
      </c>
      <c r="CX130" s="200"/>
      <c r="CY130" s="200"/>
      <c r="CZ130" s="200"/>
      <c r="DA130" s="200"/>
      <c r="DB130" s="200"/>
      <c r="DC130" s="200"/>
      <c r="DD130" s="200"/>
      <c r="DE130" s="200"/>
      <c r="DF130" s="200"/>
      <c r="DG130" s="200"/>
      <c r="DH130" s="200"/>
      <c r="DI130" s="200"/>
      <c r="DJ130" s="200"/>
      <c r="DK130" s="200"/>
      <c r="DL130" s="200"/>
      <c r="DM130" s="200"/>
      <c r="DN130" s="200" t="s">
        <v>48</v>
      </c>
      <c r="DO130" s="200"/>
      <c r="DP130" s="200"/>
      <c r="DQ130" s="200"/>
      <c r="DR130" s="200"/>
      <c r="DS130" s="200"/>
      <c r="DT130" s="200"/>
      <c r="DU130" s="200"/>
      <c r="DV130" s="200"/>
      <c r="DW130" s="200"/>
      <c r="DX130" s="200"/>
      <c r="DY130" s="200"/>
      <c r="DZ130" s="200"/>
      <c r="EA130" s="200"/>
      <c r="EB130" s="200"/>
      <c r="EC130" s="200"/>
      <c r="ED130" s="200"/>
      <c r="EE130" s="200" t="s">
        <v>48</v>
      </c>
      <c r="EF130" s="200"/>
      <c r="EG130" s="200"/>
      <c r="EH130" s="200"/>
      <c r="EI130" s="200"/>
      <c r="EJ130" s="200"/>
      <c r="EK130" s="200"/>
      <c r="EL130" s="200"/>
      <c r="EM130" s="200"/>
      <c r="EN130" s="200"/>
      <c r="EO130" s="200"/>
      <c r="EP130" s="200"/>
      <c r="EQ130" s="200"/>
      <c r="ER130" s="200"/>
      <c r="ES130" s="200"/>
      <c r="ET130" s="200" t="s">
        <v>48</v>
      </c>
      <c r="EU130" s="200"/>
      <c r="EV130" s="200"/>
      <c r="EW130" s="200"/>
      <c r="EX130" s="200"/>
      <c r="EY130" s="200"/>
      <c r="EZ130" s="200"/>
      <c r="FA130" s="200"/>
      <c r="FB130" s="200"/>
      <c r="FC130" s="200"/>
      <c r="FD130" s="200"/>
      <c r="FE130" s="200"/>
      <c r="FF130" s="200"/>
      <c r="FG130" s="200"/>
      <c r="FH130" s="200"/>
      <c r="FI130" s="200"/>
      <c r="FJ130" s="349"/>
    </row>
    <row r="131" spans="1:166" ht="4.5" customHeight="1">
      <c r="A131" s="155" t="s">
        <v>48</v>
      </c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6"/>
      <c r="AQ131" s="124" t="s">
        <v>48</v>
      </c>
      <c r="AR131" s="125"/>
      <c r="AS131" s="125"/>
      <c r="AT131" s="125"/>
      <c r="AU131" s="126"/>
      <c r="AV131" s="201" t="s">
        <v>48</v>
      </c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0" t="s">
        <v>48</v>
      </c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0"/>
      <c r="BX131" s="200"/>
      <c r="BY131" s="200"/>
      <c r="BZ131" s="200"/>
      <c r="CA131" s="200"/>
      <c r="CB131" s="200"/>
      <c r="CC131" s="200"/>
      <c r="CD131" s="200"/>
      <c r="CE131" s="200"/>
      <c r="CF131" s="200" t="s">
        <v>48</v>
      </c>
      <c r="CG131" s="200"/>
      <c r="CH131" s="200"/>
      <c r="CI131" s="200"/>
      <c r="CJ131" s="200"/>
      <c r="CK131" s="200"/>
      <c r="CL131" s="200"/>
      <c r="CM131" s="200"/>
      <c r="CN131" s="200"/>
      <c r="CO131" s="200"/>
      <c r="CP131" s="200"/>
      <c r="CQ131" s="200"/>
      <c r="CR131" s="200"/>
      <c r="CS131" s="200"/>
      <c r="CT131" s="200"/>
      <c r="CU131" s="200"/>
      <c r="CV131" s="200"/>
      <c r="CW131" s="200" t="s">
        <v>48</v>
      </c>
      <c r="CX131" s="200"/>
      <c r="CY131" s="200"/>
      <c r="CZ131" s="200"/>
      <c r="DA131" s="200"/>
      <c r="DB131" s="200"/>
      <c r="DC131" s="200"/>
      <c r="DD131" s="200"/>
      <c r="DE131" s="200"/>
      <c r="DF131" s="200"/>
      <c r="DG131" s="200"/>
      <c r="DH131" s="200"/>
      <c r="DI131" s="200"/>
      <c r="DJ131" s="200"/>
      <c r="DK131" s="200"/>
      <c r="DL131" s="200"/>
      <c r="DM131" s="200"/>
      <c r="DN131" s="200" t="s">
        <v>48</v>
      </c>
      <c r="DO131" s="200"/>
      <c r="DP131" s="200"/>
      <c r="DQ131" s="200"/>
      <c r="DR131" s="200"/>
      <c r="DS131" s="200"/>
      <c r="DT131" s="200"/>
      <c r="DU131" s="200"/>
      <c r="DV131" s="200"/>
      <c r="DW131" s="200"/>
      <c r="DX131" s="200"/>
      <c r="DY131" s="200"/>
      <c r="DZ131" s="200"/>
      <c r="EA131" s="200"/>
      <c r="EB131" s="200"/>
      <c r="EC131" s="200"/>
      <c r="ED131" s="200"/>
      <c r="EE131" s="200" t="s">
        <v>48</v>
      </c>
      <c r="EF131" s="200"/>
      <c r="EG131" s="200"/>
      <c r="EH131" s="200"/>
      <c r="EI131" s="200"/>
      <c r="EJ131" s="200"/>
      <c r="EK131" s="200"/>
      <c r="EL131" s="200"/>
      <c r="EM131" s="200"/>
      <c r="EN131" s="200"/>
      <c r="EO131" s="200"/>
      <c r="EP131" s="200"/>
      <c r="EQ131" s="200"/>
      <c r="ER131" s="200"/>
      <c r="ES131" s="200"/>
      <c r="ET131" s="200" t="s">
        <v>48</v>
      </c>
      <c r="EU131" s="200"/>
      <c r="EV131" s="200"/>
      <c r="EW131" s="200"/>
      <c r="EX131" s="200"/>
      <c r="EY131" s="200"/>
      <c r="EZ131" s="200"/>
      <c r="FA131" s="200"/>
      <c r="FB131" s="200"/>
      <c r="FC131" s="200"/>
      <c r="FD131" s="200"/>
      <c r="FE131" s="200"/>
      <c r="FF131" s="200"/>
      <c r="FG131" s="200"/>
      <c r="FH131" s="200"/>
      <c r="FI131" s="200"/>
      <c r="FJ131" s="349"/>
    </row>
    <row r="132" spans="1:166" ht="16.5" customHeight="1">
      <c r="A132" s="158" t="s">
        <v>273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6" t="s">
        <v>28</v>
      </c>
      <c r="AQ132" s="124" t="s">
        <v>28</v>
      </c>
      <c r="AR132" s="125"/>
      <c r="AS132" s="125"/>
      <c r="AT132" s="125"/>
      <c r="AU132" s="126"/>
      <c r="AV132" s="201" t="s">
        <v>33</v>
      </c>
      <c r="AW132" s="201"/>
      <c r="AX132" s="201"/>
      <c r="AY132" s="201"/>
      <c r="AZ132" s="201"/>
      <c r="BA132" s="201"/>
      <c r="BB132" s="201"/>
      <c r="BC132" s="201"/>
      <c r="BD132" s="201"/>
      <c r="BE132" s="124"/>
      <c r="BF132" s="125"/>
      <c r="BG132" s="125"/>
      <c r="BH132" s="125"/>
      <c r="BI132" s="125"/>
      <c r="BJ132" s="125"/>
      <c r="BK132" s="126"/>
      <c r="BL132" s="200" t="s">
        <v>48</v>
      </c>
      <c r="BM132" s="200"/>
      <c r="BN132" s="200"/>
      <c r="BO132" s="200"/>
      <c r="BP132" s="200"/>
      <c r="BQ132" s="200"/>
      <c r="BR132" s="200"/>
      <c r="BS132" s="200"/>
      <c r="BT132" s="200"/>
      <c r="BU132" s="200"/>
      <c r="BV132" s="200"/>
      <c r="BW132" s="200"/>
      <c r="BX132" s="200"/>
      <c r="BY132" s="200"/>
      <c r="BZ132" s="200"/>
      <c r="CA132" s="200"/>
      <c r="CB132" s="200"/>
      <c r="CC132" s="200"/>
      <c r="CD132" s="200"/>
      <c r="CE132" s="200"/>
      <c r="CF132" s="200" t="s">
        <v>48</v>
      </c>
      <c r="CG132" s="200"/>
      <c r="CH132" s="200"/>
      <c r="CI132" s="200"/>
      <c r="CJ132" s="200"/>
      <c r="CK132" s="200"/>
      <c r="CL132" s="200"/>
      <c r="CM132" s="200"/>
      <c r="CN132" s="200"/>
      <c r="CO132" s="200"/>
      <c r="CP132" s="200"/>
      <c r="CQ132" s="200"/>
      <c r="CR132" s="200"/>
      <c r="CS132" s="200"/>
      <c r="CT132" s="200"/>
      <c r="CU132" s="200"/>
      <c r="CV132" s="200"/>
      <c r="CW132" s="200" t="s">
        <v>48</v>
      </c>
      <c r="CX132" s="200"/>
      <c r="CY132" s="200"/>
      <c r="CZ132" s="200"/>
      <c r="DA132" s="200"/>
      <c r="DB132" s="200"/>
      <c r="DC132" s="200"/>
      <c r="DD132" s="200"/>
      <c r="DE132" s="200"/>
      <c r="DF132" s="200"/>
      <c r="DG132" s="200"/>
      <c r="DH132" s="200"/>
      <c r="DI132" s="200"/>
      <c r="DJ132" s="200"/>
      <c r="DK132" s="200"/>
      <c r="DL132" s="200"/>
      <c r="DM132" s="200"/>
      <c r="DN132" s="200" t="s">
        <v>48</v>
      </c>
      <c r="DO132" s="200"/>
      <c r="DP132" s="200"/>
      <c r="DQ132" s="200"/>
      <c r="DR132" s="200"/>
      <c r="DS132" s="200"/>
      <c r="DT132" s="200"/>
      <c r="DU132" s="200"/>
      <c r="DV132" s="200"/>
      <c r="DW132" s="200"/>
      <c r="DX132" s="200"/>
      <c r="DY132" s="200"/>
      <c r="DZ132" s="200"/>
      <c r="EA132" s="200"/>
      <c r="EB132" s="200"/>
      <c r="EC132" s="200"/>
      <c r="ED132" s="200"/>
      <c r="EE132" s="200" t="s">
        <v>48</v>
      </c>
      <c r="EF132" s="200"/>
      <c r="EG132" s="200"/>
      <c r="EH132" s="200"/>
      <c r="EI132" s="200"/>
      <c r="EJ132" s="200"/>
      <c r="EK132" s="200"/>
      <c r="EL132" s="200"/>
      <c r="EM132" s="200"/>
      <c r="EN132" s="200"/>
      <c r="EO132" s="200"/>
      <c r="EP132" s="200"/>
      <c r="EQ132" s="200"/>
      <c r="ER132" s="200"/>
      <c r="ES132" s="200"/>
      <c r="ET132" s="200" t="s">
        <v>48</v>
      </c>
      <c r="EU132" s="200"/>
      <c r="EV132" s="200"/>
      <c r="EW132" s="200"/>
      <c r="EX132" s="200"/>
      <c r="EY132" s="200"/>
      <c r="EZ132" s="200"/>
      <c r="FA132" s="200"/>
      <c r="FB132" s="200"/>
      <c r="FC132" s="200"/>
      <c r="FD132" s="200"/>
      <c r="FE132" s="200"/>
      <c r="FF132" s="200"/>
      <c r="FG132" s="200"/>
      <c r="FH132" s="200"/>
      <c r="FI132" s="200"/>
      <c r="FJ132" s="349"/>
    </row>
    <row r="133" spans="1:166" ht="12.75" customHeight="1">
      <c r="A133" s="155" t="s">
        <v>27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6"/>
      <c r="AQ133" s="124"/>
      <c r="AR133" s="125"/>
      <c r="AS133" s="125"/>
      <c r="AT133" s="125"/>
      <c r="AU133" s="126"/>
      <c r="AV133" s="201" t="s">
        <v>48</v>
      </c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0" t="s">
        <v>48</v>
      </c>
      <c r="BM133" s="200"/>
      <c r="BN133" s="200"/>
      <c r="BO133" s="200"/>
      <c r="BP133" s="200"/>
      <c r="BQ133" s="200"/>
      <c r="BR133" s="200"/>
      <c r="BS133" s="200"/>
      <c r="BT133" s="200"/>
      <c r="BU133" s="200"/>
      <c r="BV133" s="200"/>
      <c r="BW133" s="200"/>
      <c r="BX133" s="200"/>
      <c r="BY133" s="200"/>
      <c r="BZ133" s="200"/>
      <c r="CA133" s="200"/>
      <c r="CB133" s="200"/>
      <c r="CC133" s="200"/>
      <c r="CD133" s="200"/>
      <c r="CE133" s="200"/>
      <c r="CF133" s="200" t="s">
        <v>48</v>
      </c>
      <c r="CG133" s="200"/>
      <c r="CH133" s="200"/>
      <c r="CI133" s="200"/>
      <c r="CJ133" s="200"/>
      <c r="CK133" s="200"/>
      <c r="CL133" s="200"/>
      <c r="CM133" s="200"/>
      <c r="CN133" s="200"/>
      <c r="CO133" s="200"/>
      <c r="CP133" s="200"/>
      <c r="CQ133" s="200"/>
      <c r="CR133" s="200"/>
      <c r="CS133" s="200"/>
      <c r="CT133" s="200"/>
      <c r="CU133" s="200"/>
      <c r="CV133" s="200"/>
      <c r="CW133" s="200" t="s">
        <v>48</v>
      </c>
      <c r="CX133" s="200"/>
      <c r="CY133" s="200"/>
      <c r="CZ133" s="200"/>
      <c r="DA133" s="200"/>
      <c r="DB133" s="200"/>
      <c r="DC133" s="200"/>
      <c r="DD133" s="200"/>
      <c r="DE133" s="200"/>
      <c r="DF133" s="200"/>
      <c r="DG133" s="200"/>
      <c r="DH133" s="200"/>
      <c r="DI133" s="200"/>
      <c r="DJ133" s="200"/>
      <c r="DK133" s="200"/>
      <c r="DL133" s="200"/>
      <c r="DM133" s="200"/>
      <c r="DN133" s="200" t="s">
        <v>48</v>
      </c>
      <c r="DO133" s="200"/>
      <c r="DP133" s="200"/>
      <c r="DQ133" s="200"/>
      <c r="DR133" s="200"/>
      <c r="DS133" s="200"/>
      <c r="DT133" s="200"/>
      <c r="DU133" s="200"/>
      <c r="DV133" s="200"/>
      <c r="DW133" s="200"/>
      <c r="DX133" s="200"/>
      <c r="DY133" s="200"/>
      <c r="DZ133" s="200"/>
      <c r="EA133" s="200"/>
      <c r="EB133" s="200"/>
      <c r="EC133" s="200"/>
      <c r="ED133" s="200"/>
      <c r="EE133" s="200" t="s">
        <v>48</v>
      </c>
      <c r="EF133" s="200"/>
      <c r="EG133" s="200"/>
      <c r="EH133" s="200"/>
      <c r="EI133" s="200"/>
      <c r="EJ133" s="200"/>
      <c r="EK133" s="200"/>
      <c r="EL133" s="200"/>
      <c r="EM133" s="200"/>
      <c r="EN133" s="200"/>
      <c r="EO133" s="200"/>
      <c r="EP133" s="200"/>
      <c r="EQ133" s="200"/>
      <c r="ER133" s="200"/>
      <c r="ES133" s="200"/>
      <c r="ET133" s="200" t="s">
        <v>48</v>
      </c>
      <c r="EU133" s="200"/>
      <c r="EV133" s="200"/>
      <c r="EW133" s="200"/>
      <c r="EX133" s="200"/>
      <c r="EY133" s="200"/>
      <c r="EZ133" s="200"/>
      <c r="FA133" s="200"/>
      <c r="FB133" s="200"/>
      <c r="FC133" s="200"/>
      <c r="FD133" s="200"/>
      <c r="FE133" s="200"/>
      <c r="FF133" s="200"/>
      <c r="FG133" s="200"/>
      <c r="FH133" s="200"/>
      <c r="FI133" s="200"/>
      <c r="FJ133" s="349"/>
    </row>
    <row r="134" spans="1:166" ht="15" customHeight="1">
      <c r="A134" s="347" t="s">
        <v>32</v>
      </c>
      <c r="B134" s="348"/>
      <c r="C134" s="348"/>
      <c r="D134" s="348"/>
      <c r="E134" s="348"/>
      <c r="F134" s="348"/>
      <c r="G134" s="348"/>
      <c r="H134" s="348"/>
      <c r="I134" s="348"/>
      <c r="J134" s="348"/>
      <c r="K134" s="348"/>
      <c r="L134" s="348"/>
      <c r="M134" s="348"/>
      <c r="N134" s="348"/>
      <c r="O134" s="348"/>
      <c r="P134" s="348"/>
      <c r="Q134" s="348"/>
      <c r="R134" s="348"/>
      <c r="S134" s="348"/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I134" s="348"/>
      <c r="AJ134" s="348"/>
      <c r="AK134" s="348"/>
      <c r="AL134" s="348"/>
      <c r="AM134" s="348"/>
      <c r="AN134" s="348"/>
      <c r="AO134" s="348"/>
      <c r="AP134" s="6" t="s">
        <v>29</v>
      </c>
      <c r="AQ134" s="124" t="s">
        <v>29</v>
      </c>
      <c r="AR134" s="125"/>
      <c r="AS134" s="125"/>
      <c r="AT134" s="125"/>
      <c r="AU134" s="126"/>
      <c r="AV134" s="201" t="s">
        <v>274</v>
      </c>
      <c r="AW134" s="201"/>
      <c r="AX134" s="201"/>
      <c r="AY134" s="201"/>
      <c r="AZ134" s="201"/>
      <c r="BA134" s="201"/>
      <c r="BB134" s="201"/>
      <c r="BC134" s="201"/>
      <c r="BD134" s="201"/>
      <c r="BE134" s="124"/>
      <c r="BF134" s="125"/>
      <c r="BG134" s="125"/>
      <c r="BH134" s="125"/>
      <c r="BI134" s="125"/>
      <c r="BJ134" s="125"/>
      <c r="BK134" s="126"/>
      <c r="BL134" s="192">
        <f>-BL136-BL135</f>
        <v>-116737784</v>
      </c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82" t="s">
        <v>33</v>
      </c>
      <c r="CG134" s="182"/>
      <c r="CH134" s="182"/>
      <c r="CI134" s="182"/>
      <c r="CJ134" s="182"/>
      <c r="CK134" s="182"/>
      <c r="CL134" s="182"/>
      <c r="CM134" s="182"/>
      <c r="CN134" s="182"/>
      <c r="CO134" s="182"/>
      <c r="CP134" s="182"/>
      <c r="CQ134" s="182"/>
      <c r="CR134" s="182"/>
      <c r="CS134" s="182"/>
      <c r="CT134" s="182"/>
      <c r="CU134" s="182"/>
      <c r="CV134" s="182"/>
      <c r="CW134" s="182" t="s">
        <v>48</v>
      </c>
      <c r="CX134" s="182"/>
      <c r="CY134" s="182"/>
      <c r="CZ134" s="182"/>
      <c r="DA134" s="182"/>
      <c r="DB134" s="182"/>
      <c r="DC134" s="182"/>
      <c r="DD134" s="182"/>
      <c r="DE134" s="182"/>
      <c r="DF134" s="182"/>
      <c r="DG134" s="182"/>
      <c r="DH134" s="182"/>
      <c r="DI134" s="182"/>
      <c r="DJ134" s="182"/>
      <c r="DK134" s="182"/>
      <c r="DL134" s="182"/>
      <c r="DM134" s="182"/>
      <c r="DN134" s="182" t="s">
        <v>48</v>
      </c>
      <c r="DO134" s="182"/>
      <c r="DP134" s="182"/>
      <c r="DQ134" s="182"/>
      <c r="DR134" s="182"/>
      <c r="DS134" s="182"/>
      <c r="DT134" s="182"/>
      <c r="DU134" s="182"/>
      <c r="DV134" s="182"/>
      <c r="DW134" s="182"/>
      <c r="DX134" s="182"/>
      <c r="DY134" s="182"/>
      <c r="DZ134" s="182"/>
      <c r="EA134" s="182"/>
      <c r="EB134" s="182"/>
      <c r="EC134" s="182"/>
      <c r="ED134" s="182"/>
      <c r="EE134" s="192">
        <f>-EE136-EE135</f>
        <v>-28288374.300000027</v>
      </c>
      <c r="EF134" s="192"/>
      <c r="EG134" s="192"/>
      <c r="EH134" s="192"/>
      <c r="EI134" s="192"/>
      <c r="EJ134" s="192"/>
      <c r="EK134" s="192"/>
      <c r="EL134" s="192"/>
      <c r="EM134" s="192"/>
      <c r="EN134" s="192"/>
      <c r="EO134" s="192"/>
      <c r="EP134" s="192"/>
      <c r="EQ134" s="192"/>
      <c r="ER134" s="192"/>
      <c r="ES134" s="192"/>
      <c r="ET134" s="182" t="s">
        <v>48</v>
      </c>
      <c r="EU134" s="182"/>
      <c r="EV134" s="182"/>
      <c r="EW134" s="182"/>
      <c r="EX134" s="182"/>
      <c r="EY134" s="182"/>
      <c r="EZ134" s="182"/>
      <c r="FA134" s="182"/>
      <c r="FB134" s="182"/>
      <c r="FC134" s="182"/>
      <c r="FD134" s="182"/>
      <c r="FE134" s="182"/>
      <c r="FF134" s="182"/>
      <c r="FG134" s="182"/>
      <c r="FH134" s="182"/>
      <c r="FI134" s="182"/>
      <c r="FJ134" s="350"/>
    </row>
    <row r="135" spans="1:166" ht="16.5" customHeight="1">
      <c r="A135" s="158" t="s">
        <v>93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20" t="s">
        <v>34</v>
      </c>
      <c r="AQ135" s="124" t="s">
        <v>34</v>
      </c>
      <c r="AR135" s="125"/>
      <c r="AS135" s="125"/>
      <c r="AT135" s="125"/>
      <c r="AU135" s="126"/>
      <c r="AV135" s="201" t="s">
        <v>275</v>
      </c>
      <c r="AW135" s="201"/>
      <c r="AX135" s="201"/>
      <c r="AY135" s="201"/>
      <c r="AZ135" s="201"/>
      <c r="BA135" s="201"/>
      <c r="BB135" s="201"/>
      <c r="BC135" s="201"/>
      <c r="BD135" s="201"/>
      <c r="BE135" s="124"/>
      <c r="BF135" s="125"/>
      <c r="BG135" s="125"/>
      <c r="BH135" s="125"/>
      <c r="BI135" s="125"/>
      <c r="BJ135" s="125"/>
      <c r="BK135" s="126"/>
      <c r="BL135" s="192">
        <f>-BK19</f>
        <v>-287330341</v>
      </c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82" t="s">
        <v>33</v>
      </c>
      <c r="CG135" s="182"/>
      <c r="CH135" s="182"/>
      <c r="CI135" s="182"/>
      <c r="CJ135" s="182"/>
      <c r="CK135" s="182"/>
      <c r="CL135" s="182"/>
      <c r="CM135" s="182"/>
      <c r="CN135" s="182"/>
      <c r="CO135" s="182"/>
      <c r="CP135" s="182"/>
      <c r="CQ135" s="182"/>
      <c r="CR135" s="182"/>
      <c r="CS135" s="182"/>
      <c r="CT135" s="182"/>
      <c r="CU135" s="182"/>
      <c r="CV135" s="182"/>
      <c r="CW135" s="182" t="s">
        <v>48</v>
      </c>
      <c r="CX135" s="182"/>
      <c r="CY135" s="182"/>
      <c r="CZ135" s="182"/>
      <c r="DA135" s="182"/>
      <c r="DB135" s="182"/>
      <c r="DC135" s="182"/>
      <c r="DD135" s="182"/>
      <c r="DE135" s="182"/>
      <c r="DF135" s="182"/>
      <c r="DG135" s="182"/>
      <c r="DH135" s="182"/>
      <c r="DI135" s="182"/>
      <c r="DJ135" s="182"/>
      <c r="DK135" s="182"/>
      <c r="DL135" s="182"/>
      <c r="DM135" s="182"/>
      <c r="DN135" s="182" t="s">
        <v>48</v>
      </c>
      <c r="DO135" s="182"/>
      <c r="DP135" s="182"/>
      <c r="DQ135" s="182"/>
      <c r="DR135" s="182"/>
      <c r="DS135" s="182"/>
      <c r="DT135" s="182"/>
      <c r="DU135" s="182"/>
      <c r="DV135" s="182"/>
      <c r="DW135" s="182"/>
      <c r="DX135" s="182"/>
      <c r="DY135" s="182"/>
      <c r="DZ135" s="182"/>
      <c r="EA135" s="182"/>
      <c r="EB135" s="182"/>
      <c r="EC135" s="182"/>
      <c r="ED135" s="182"/>
      <c r="EE135" s="192">
        <f>-EE19</f>
        <v>-73880191</v>
      </c>
      <c r="EF135" s="192"/>
      <c r="EG135" s="192"/>
      <c r="EH135" s="192"/>
      <c r="EI135" s="192"/>
      <c r="EJ135" s="192"/>
      <c r="EK135" s="192"/>
      <c r="EL135" s="192"/>
      <c r="EM135" s="192"/>
      <c r="EN135" s="192"/>
      <c r="EO135" s="192"/>
      <c r="EP135" s="192"/>
      <c r="EQ135" s="192"/>
      <c r="ER135" s="192"/>
      <c r="ES135" s="192"/>
      <c r="ET135" s="182" t="s">
        <v>33</v>
      </c>
      <c r="EU135" s="182"/>
      <c r="EV135" s="182"/>
      <c r="EW135" s="182"/>
      <c r="EX135" s="182"/>
      <c r="EY135" s="182"/>
      <c r="EZ135" s="182"/>
      <c r="FA135" s="182"/>
      <c r="FB135" s="182"/>
      <c r="FC135" s="182"/>
      <c r="FD135" s="182"/>
      <c r="FE135" s="182"/>
      <c r="FF135" s="182"/>
      <c r="FG135" s="182"/>
      <c r="FH135" s="182"/>
      <c r="FI135" s="182"/>
      <c r="FJ135" s="350"/>
    </row>
    <row r="136" spans="1:166" ht="18.75" customHeight="1">
      <c r="A136" s="158" t="s">
        <v>94</v>
      </c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20" t="s">
        <v>35</v>
      </c>
      <c r="AQ136" s="124" t="s">
        <v>35</v>
      </c>
      <c r="AR136" s="125"/>
      <c r="AS136" s="125"/>
      <c r="AT136" s="125"/>
      <c r="AU136" s="126"/>
      <c r="AV136" s="201" t="s">
        <v>276</v>
      </c>
      <c r="AW136" s="201"/>
      <c r="AX136" s="201"/>
      <c r="AY136" s="201"/>
      <c r="AZ136" s="201"/>
      <c r="BA136" s="201"/>
      <c r="BB136" s="201"/>
      <c r="BC136" s="201"/>
      <c r="BD136" s="201"/>
      <c r="BE136" s="124"/>
      <c r="BF136" s="125"/>
      <c r="BG136" s="125"/>
      <c r="BH136" s="125"/>
      <c r="BI136" s="125"/>
      <c r="BJ136" s="125"/>
      <c r="BK136" s="126"/>
      <c r="BL136" s="192">
        <f>BC46</f>
        <v>404068125</v>
      </c>
      <c r="BM136" s="192"/>
      <c r="BN136" s="192"/>
      <c r="BO136" s="192"/>
      <c r="BP136" s="192"/>
      <c r="BQ136" s="192"/>
      <c r="BR136" s="192"/>
      <c r="BS136" s="192"/>
      <c r="BT136" s="192"/>
      <c r="BU136" s="192"/>
      <c r="BV136" s="192"/>
      <c r="BW136" s="192"/>
      <c r="BX136" s="192"/>
      <c r="BY136" s="192"/>
      <c r="BZ136" s="192"/>
      <c r="CA136" s="192"/>
      <c r="CB136" s="192"/>
      <c r="CC136" s="192"/>
      <c r="CD136" s="192"/>
      <c r="CE136" s="192"/>
      <c r="CF136" s="182" t="s">
        <v>33</v>
      </c>
      <c r="CG136" s="182"/>
      <c r="CH136" s="182"/>
      <c r="CI136" s="182"/>
      <c r="CJ136" s="182"/>
      <c r="CK136" s="182"/>
      <c r="CL136" s="182"/>
      <c r="CM136" s="182"/>
      <c r="CN136" s="182"/>
      <c r="CO136" s="182"/>
      <c r="CP136" s="182"/>
      <c r="CQ136" s="182"/>
      <c r="CR136" s="182"/>
      <c r="CS136" s="182"/>
      <c r="CT136" s="182"/>
      <c r="CU136" s="182"/>
      <c r="CV136" s="182"/>
      <c r="CW136" s="182" t="s">
        <v>48</v>
      </c>
      <c r="CX136" s="182"/>
      <c r="CY136" s="182"/>
      <c r="CZ136" s="182"/>
      <c r="DA136" s="182"/>
      <c r="DB136" s="182"/>
      <c r="DC136" s="182"/>
      <c r="DD136" s="182"/>
      <c r="DE136" s="182"/>
      <c r="DF136" s="182"/>
      <c r="DG136" s="182"/>
      <c r="DH136" s="182"/>
      <c r="DI136" s="182"/>
      <c r="DJ136" s="182"/>
      <c r="DK136" s="182"/>
      <c r="DL136" s="182"/>
      <c r="DM136" s="182"/>
      <c r="DN136" s="182" t="s">
        <v>48</v>
      </c>
      <c r="DO136" s="182"/>
      <c r="DP136" s="182"/>
      <c r="DQ136" s="182"/>
      <c r="DR136" s="182"/>
      <c r="DS136" s="182"/>
      <c r="DT136" s="182"/>
      <c r="DU136" s="182"/>
      <c r="DV136" s="182"/>
      <c r="DW136" s="182"/>
      <c r="DX136" s="182"/>
      <c r="DY136" s="182"/>
      <c r="DZ136" s="182"/>
      <c r="EA136" s="182"/>
      <c r="EB136" s="182"/>
      <c r="EC136" s="182"/>
      <c r="ED136" s="182"/>
      <c r="EE136" s="192">
        <f>DX46</f>
        <v>102168565.30000003</v>
      </c>
      <c r="EF136" s="192"/>
      <c r="EG136" s="192"/>
      <c r="EH136" s="192"/>
      <c r="EI136" s="192"/>
      <c r="EJ136" s="192"/>
      <c r="EK136" s="192"/>
      <c r="EL136" s="192"/>
      <c r="EM136" s="192"/>
      <c r="EN136" s="192"/>
      <c r="EO136" s="192"/>
      <c r="EP136" s="192"/>
      <c r="EQ136" s="192"/>
      <c r="ER136" s="192"/>
      <c r="ES136" s="192"/>
      <c r="ET136" s="182" t="s">
        <v>33</v>
      </c>
      <c r="EU136" s="182"/>
      <c r="EV136" s="182"/>
      <c r="EW136" s="182"/>
      <c r="EX136" s="182"/>
      <c r="EY136" s="182"/>
      <c r="EZ136" s="182"/>
      <c r="FA136" s="182"/>
      <c r="FB136" s="182"/>
      <c r="FC136" s="182"/>
      <c r="FD136" s="182"/>
      <c r="FE136" s="182"/>
      <c r="FF136" s="182"/>
      <c r="FG136" s="182"/>
      <c r="FH136" s="182"/>
      <c r="FI136" s="182"/>
      <c r="FJ136" s="350"/>
    </row>
    <row r="137" spans="1:166" ht="25.5" customHeight="1">
      <c r="A137" s="117" t="s">
        <v>36</v>
      </c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20" t="s">
        <v>30</v>
      </c>
      <c r="AQ137" s="124" t="s">
        <v>30</v>
      </c>
      <c r="AR137" s="125"/>
      <c r="AS137" s="125"/>
      <c r="AT137" s="125"/>
      <c r="AU137" s="126"/>
      <c r="AV137" s="182" t="s">
        <v>33</v>
      </c>
      <c r="AW137" s="182"/>
      <c r="AX137" s="182"/>
      <c r="AY137" s="182"/>
      <c r="AZ137" s="182"/>
      <c r="BA137" s="182"/>
      <c r="BB137" s="182"/>
      <c r="BC137" s="182"/>
      <c r="BD137" s="182"/>
      <c r="BE137" s="194"/>
      <c r="BF137" s="195"/>
      <c r="BG137" s="195"/>
      <c r="BH137" s="195"/>
      <c r="BI137" s="195"/>
      <c r="BJ137" s="195"/>
      <c r="BK137" s="196"/>
      <c r="BL137" s="182" t="s">
        <v>33</v>
      </c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2"/>
      <c r="BZ137" s="182"/>
      <c r="CA137" s="182"/>
      <c r="CB137" s="182"/>
      <c r="CC137" s="182"/>
      <c r="CD137" s="182"/>
      <c r="CE137" s="182"/>
      <c r="CF137" s="192">
        <f>SUM(CF138)</f>
        <v>-28288374.300000027</v>
      </c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2"/>
      <c r="CV137" s="192"/>
      <c r="CW137" s="182" t="s">
        <v>48</v>
      </c>
      <c r="CX137" s="182"/>
      <c r="CY137" s="182"/>
      <c r="CZ137" s="182"/>
      <c r="DA137" s="182"/>
      <c r="DB137" s="182"/>
      <c r="DC137" s="182"/>
      <c r="DD137" s="182"/>
      <c r="DE137" s="182"/>
      <c r="DF137" s="182"/>
      <c r="DG137" s="182"/>
      <c r="DH137" s="182"/>
      <c r="DI137" s="182"/>
      <c r="DJ137" s="182"/>
      <c r="DK137" s="182"/>
      <c r="DL137" s="182"/>
      <c r="DM137" s="182"/>
      <c r="DN137" s="182" t="s">
        <v>48</v>
      </c>
      <c r="DO137" s="182"/>
      <c r="DP137" s="182"/>
      <c r="DQ137" s="182"/>
      <c r="DR137" s="182"/>
      <c r="DS137" s="182"/>
      <c r="DT137" s="182"/>
      <c r="DU137" s="182"/>
      <c r="DV137" s="182"/>
      <c r="DW137" s="182"/>
      <c r="DX137" s="182"/>
      <c r="DY137" s="182"/>
      <c r="DZ137" s="182"/>
      <c r="EA137" s="182"/>
      <c r="EB137" s="182"/>
      <c r="EC137" s="182"/>
      <c r="ED137" s="182"/>
      <c r="EE137" s="192">
        <f>SUM(CF137)</f>
        <v>-28288374.300000027</v>
      </c>
      <c r="EF137" s="192"/>
      <c r="EG137" s="192"/>
      <c r="EH137" s="192"/>
      <c r="EI137" s="192"/>
      <c r="EJ137" s="192"/>
      <c r="EK137" s="192"/>
      <c r="EL137" s="192"/>
      <c r="EM137" s="192"/>
      <c r="EN137" s="192"/>
      <c r="EO137" s="192"/>
      <c r="EP137" s="192"/>
      <c r="EQ137" s="192"/>
      <c r="ER137" s="192"/>
      <c r="ES137" s="192"/>
      <c r="ET137" s="182" t="s">
        <v>33</v>
      </c>
      <c r="EU137" s="182"/>
      <c r="EV137" s="182"/>
      <c r="EW137" s="182"/>
      <c r="EX137" s="182"/>
      <c r="EY137" s="182"/>
      <c r="EZ137" s="182"/>
      <c r="FA137" s="182"/>
      <c r="FB137" s="182"/>
      <c r="FC137" s="182"/>
      <c r="FD137" s="182"/>
      <c r="FE137" s="182"/>
      <c r="FF137" s="182"/>
      <c r="FG137" s="182"/>
      <c r="FH137" s="182"/>
      <c r="FI137" s="182"/>
      <c r="FJ137" s="350"/>
    </row>
    <row r="138" spans="1:166" ht="34.5" customHeight="1">
      <c r="A138" s="122" t="s">
        <v>95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20" t="s">
        <v>37</v>
      </c>
      <c r="AQ138" s="124" t="s">
        <v>37</v>
      </c>
      <c r="AR138" s="125"/>
      <c r="AS138" s="125"/>
      <c r="AT138" s="125"/>
      <c r="AU138" s="126"/>
      <c r="AV138" s="182" t="s">
        <v>33</v>
      </c>
      <c r="AW138" s="182"/>
      <c r="AX138" s="182"/>
      <c r="AY138" s="182"/>
      <c r="AZ138" s="182"/>
      <c r="BA138" s="182"/>
      <c r="BB138" s="182"/>
      <c r="BC138" s="182"/>
      <c r="BD138" s="182"/>
      <c r="BE138" s="194"/>
      <c r="BF138" s="195"/>
      <c r="BG138" s="195"/>
      <c r="BH138" s="195"/>
      <c r="BI138" s="195"/>
      <c r="BJ138" s="195"/>
      <c r="BK138" s="196"/>
      <c r="BL138" s="182" t="s">
        <v>33</v>
      </c>
      <c r="BM138" s="182"/>
      <c r="BN138" s="182"/>
      <c r="BO138" s="182"/>
      <c r="BP138" s="182"/>
      <c r="BQ138" s="182"/>
      <c r="BR138" s="182"/>
      <c r="BS138" s="182"/>
      <c r="BT138" s="182"/>
      <c r="BU138" s="182"/>
      <c r="BV138" s="182"/>
      <c r="BW138" s="182"/>
      <c r="BX138" s="182"/>
      <c r="BY138" s="182"/>
      <c r="BZ138" s="182"/>
      <c r="CA138" s="182"/>
      <c r="CB138" s="182"/>
      <c r="CC138" s="182"/>
      <c r="CD138" s="182"/>
      <c r="CE138" s="182"/>
      <c r="CF138" s="192">
        <f>-SUM(CF139+CF140)</f>
        <v>-28288374.300000027</v>
      </c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82" t="s">
        <v>33</v>
      </c>
      <c r="CX138" s="182"/>
      <c r="CY138" s="182"/>
      <c r="CZ138" s="182"/>
      <c r="DA138" s="182"/>
      <c r="DB138" s="182"/>
      <c r="DC138" s="182"/>
      <c r="DD138" s="182"/>
      <c r="DE138" s="182"/>
      <c r="DF138" s="182"/>
      <c r="DG138" s="182"/>
      <c r="DH138" s="182"/>
      <c r="DI138" s="182"/>
      <c r="DJ138" s="182"/>
      <c r="DK138" s="182"/>
      <c r="DL138" s="182"/>
      <c r="DM138" s="182"/>
      <c r="DN138" s="182" t="s">
        <v>48</v>
      </c>
      <c r="DO138" s="182"/>
      <c r="DP138" s="182"/>
      <c r="DQ138" s="182"/>
      <c r="DR138" s="182"/>
      <c r="DS138" s="182"/>
      <c r="DT138" s="182"/>
      <c r="DU138" s="182"/>
      <c r="DV138" s="182"/>
      <c r="DW138" s="182"/>
      <c r="DX138" s="182"/>
      <c r="DY138" s="182"/>
      <c r="DZ138" s="182"/>
      <c r="EA138" s="182"/>
      <c r="EB138" s="182"/>
      <c r="EC138" s="182"/>
      <c r="ED138" s="182"/>
      <c r="EE138" s="192">
        <f>SUM(CF138)</f>
        <v>-28288374.300000027</v>
      </c>
      <c r="EF138" s="192"/>
      <c r="EG138" s="192"/>
      <c r="EH138" s="192"/>
      <c r="EI138" s="192"/>
      <c r="EJ138" s="192"/>
      <c r="EK138" s="192"/>
      <c r="EL138" s="192"/>
      <c r="EM138" s="192"/>
      <c r="EN138" s="192"/>
      <c r="EO138" s="192"/>
      <c r="EP138" s="192"/>
      <c r="EQ138" s="192"/>
      <c r="ER138" s="192"/>
      <c r="ES138" s="192"/>
      <c r="ET138" s="182" t="s">
        <v>33</v>
      </c>
      <c r="EU138" s="182"/>
      <c r="EV138" s="182"/>
      <c r="EW138" s="182"/>
      <c r="EX138" s="182"/>
      <c r="EY138" s="182"/>
      <c r="EZ138" s="182"/>
      <c r="FA138" s="182"/>
      <c r="FB138" s="182"/>
      <c r="FC138" s="182"/>
      <c r="FD138" s="182"/>
      <c r="FE138" s="182"/>
      <c r="FF138" s="182"/>
      <c r="FG138" s="182"/>
      <c r="FH138" s="182"/>
      <c r="FI138" s="182"/>
      <c r="FJ138" s="350"/>
    </row>
    <row r="139" spans="1:166" ht="33" customHeight="1">
      <c r="A139" s="122" t="s">
        <v>38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26" t="s">
        <v>39</v>
      </c>
      <c r="AQ139" s="119" t="s">
        <v>39</v>
      </c>
      <c r="AR139" s="120"/>
      <c r="AS139" s="120"/>
      <c r="AT139" s="120"/>
      <c r="AU139" s="121"/>
      <c r="AV139" s="183" t="s">
        <v>33</v>
      </c>
      <c r="AW139" s="183"/>
      <c r="AX139" s="183"/>
      <c r="AY139" s="183"/>
      <c r="AZ139" s="183"/>
      <c r="BA139" s="183"/>
      <c r="BB139" s="183"/>
      <c r="BC139" s="183"/>
      <c r="BD139" s="183"/>
      <c r="BE139" s="189"/>
      <c r="BF139" s="190"/>
      <c r="BG139" s="190"/>
      <c r="BH139" s="190"/>
      <c r="BI139" s="190"/>
      <c r="BJ139" s="190"/>
      <c r="BK139" s="191"/>
      <c r="BL139" s="183" t="s">
        <v>33</v>
      </c>
      <c r="BM139" s="183"/>
      <c r="BN139" s="183"/>
      <c r="BO139" s="183"/>
      <c r="BP139" s="183"/>
      <c r="BQ139" s="183"/>
      <c r="BR139" s="183"/>
      <c r="BS139" s="183"/>
      <c r="BT139" s="183"/>
      <c r="BU139" s="183"/>
      <c r="BV139" s="183"/>
      <c r="BW139" s="183"/>
      <c r="BX139" s="183"/>
      <c r="BY139" s="183"/>
      <c r="BZ139" s="183"/>
      <c r="CA139" s="183"/>
      <c r="CB139" s="183"/>
      <c r="CC139" s="183"/>
      <c r="CD139" s="183"/>
      <c r="CE139" s="183"/>
      <c r="CF139" s="193">
        <f>SUM(-CF19)</f>
        <v>-73880191</v>
      </c>
      <c r="CG139" s="193"/>
      <c r="CH139" s="193"/>
      <c r="CI139" s="193"/>
      <c r="CJ139" s="193"/>
      <c r="CK139" s="193"/>
      <c r="CL139" s="193"/>
      <c r="CM139" s="193"/>
      <c r="CN139" s="193"/>
      <c r="CO139" s="193"/>
      <c r="CP139" s="193"/>
      <c r="CQ139" s="193"/>
      <c r="CR139" s="193"/>
      <c r="CS139" s="193"/>
      <c r="CT139" s="193"/>
      <c r="CU139" s="193"/>
      <c r="CV139" s="193"/>
      <c r="CW139" s="183" t="s">
        <v>48</v>
      </c>
      <c r="CX139" s="183"/>
      <c r="CY139" s="183"/>
      <c r="CZ139" s="183"/>
      <c r="DA139" s="183"/>
      <c r="DB139" s="183"/>
      <c r="DC139" s="183"/>
      <c r="DD139" s="183"/>
      <c r="DE139" s="183"/>
      <c r="DF139" s="183"/>
      <c r="DG139" s="183"/>
      <c r="DH139" s="183"/>
      <c r="DI139" s="183"/>
      <c r="DJ139" s="183"/>
      <c r="DK139" s="183"/>
      <c r="DL139" s="183"/>
      <c r="DM139" s="183"/>
      <c r="DN139" s="183" t="s">
        <v>33</v>
      </c>
      <c r="DO139" s="183"/>
      <c r="DP139" s="183"/>
      <c r="DQ139" s="183"/>
      <c r="DR139" s="183"/>
      <c r="DS139" s="183"/>
      <c r="DT139" s="183"/>
      <c r="DU139" s="183"/>
      <c r="DV139" s="183"/>
      <c r="DW139" s="183"/>
      <c r="DX139" s="183"/>
      <c r="DY139" s="183"/>
      <c r="DZ139" s="183"/>
      <c r="EA139" s="183"/>
      <c r="EB139" s="183"/>
      <c r="EC139" s="183"/>
      <c r="ED139" s="183"/>
      <c r="EE139" s="193">
        <f>SUM(CF139)</f>
        <v>-73880191</v>
      </c>
      <c r="EF139" s="193"/>
      <c r="EG139" s="193"/>
      <c r="EH139" s="193"/>
      <c r="EI139" s="193"/>
      <c r="EJ139" s="193"/>
      <c r="EK139" s="193"/>
      <c r="EL139" s="193"/>
      <c r="EM139" s="193"/>
      <c r="EN139" s="193"/>
      <c r="EO139" s="193"/>
      <c r="EP139" s="193"/>
      <c r="EQ139" s="193"/>
      <c r="ER139" s="193"/>
      <c r="ES139" s="193"/>
      <c r="ET139" s="183" t="s">
        <v>33</v>
      </c>
      <c r="EU139" s="183"/>
      <c r="EV139" s="183"/>
      <c r="EW139" s="183"/>
      <c r="EX139" s="183"/>
      <c r="EY139" s="183"/>
      <c r="EZ139" s="183"/>
      <c r="FA139" s="183"/>
      <c r="FB139" s="183"/>
      <c r="FC139" s="183"/>
      <c r="FD139" s="183"/>
      <c r="FE139" s="183"/>
      <c r="FF139" s="183"/>
      <c r="FG139" s="183"/>
      <c r="FH139" s="183"/>
      <c r="FI139" s="183"/>
      <c r="FJ139" s="198"/>
    </row>
    <row r="140" spans="1:166" ht="24.75" customHeight="1">
      <c r="A140" s="117" t="s">
        <v>40</v>
      </c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26" t="s">
        <v>41</v>
      </c>
      <c r="AQ140" s="119" t="s">
        <v>41</v>
      </c>
      <c r="AR140" s="120"/>
      <c r="AS140" s="120"/>
      <c r="AT140" s="120"/>
      <c r="AU140" s="121"/>
      <c r="AV140" s="183" t="s">
        <v>33</v>
      </c>
      <c r="AW140" s="183"/>
      <c r="AX140" s="183"/>
      <c r="AY140" s="183"/>
      <c r="AZ140" s="183"/>
      <c r="BA140" s="183"/>
      <c r="BB140" s="183"/>
      <c r="BC140" s="183"/>
      <c r="BD140" s="183"/>
      <c r="BE140" s="189"/>
      <c r="BF140" s="190"/>
      <c r="BG140" s="190"/>
      <c r="BH140" s="190"/>
      <c r="BI140" s="190"/>
      <c r="BJ140" s="190"/>
      <c r="BK140" s="191"/>
      <c r="BL140" s="183" t="s">
        <v>33</v>
      </c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  <c r="BZ140" s="183"/>
      <c r="CA140" s="183"/>
      <c r="CB140" s="183"/>
      <c r="CC140" s="183"/>
      <c r="CD140" s="183"/>
      <c r="CE140" s="183"/>
      <c r="CF140" s="193">
        <f>CH46</f>
        <v>102168565.30000003</v>
      </c>
      <c r="CG140" s="193"/>
      <c r="CH140" s="193"/>
      <c r="CI140" s="193"/>
      <c r="CJ140" s="193"/>
      <c r="CK140" s="193"/>
      <c r="CL140" s="193"/>
      <c r="CM140" s="193"/>
      <c r="CN140" s="193"/>
      <c r="CO140" s="193"/>
      <c r="CP140" s="193"/>
      <c r="CQ140" s="193"/>
      <c r="CR140" s="193"/>
      <c r="CS140" s="193"/>
      <c r="CT140" s="193"/>
      <c r="CU140" s="193"/>
      <c r="CV140" s="193"/>
      <c r="CW140" s="183" t="s">
        <v>33</v>
      </c>
      <c r="CX140" s="183"/>
      <c r="CY140" s="183"/>
      <c r="CZ140" s="183"/>
      <c r="DA140" s="183"/>
      <c r="DB140" s="183"/>
      <c r="DC140" s="183"/>
      <c r="DD140" s="183"/>
      <c r="DE140" s="183"/>
      <c r="DF140" s="183"/>
      <c r="DG140" s="183"/>
      <c r="DH140" s="183"/>
      <c r="DI140" s="183"/>
      <c r="DJ140" s="183"/>
      <c r="DK140" s="183"/>
      <c r="DL140" s="183"/>
      <c r="DM140" s="183"/>
      <c r="DN140" s="183" t="s">
        <v>48</v>
      </c>
      <c r="DO140" s="183"/>
      <c r="DP140" s="183"/>
      <c r="DQ140" s="183"/>
      <c r="DR140" s="183"/>
      <c r="DS140" s="183"/>
      <c r="DT140" s="183"/>
      <c r="DU140" s="183"/>
      <c r="DV140" s="183"/>
      <c r="DW140" s="183"/>
      <c r="DX140" s="183"/>
      <c r="DY140" s="183"/>
      <c r="DZ140" s="183"/>
      <c r="EA140" s="183"/>
      <c r="EB140" s="183"/>
      <c r="EC140" s="183"/>
      <c r="ED140" s="183"/>
      <c r="EE140" s="193">
        <f>SUM(CF140)</f>
        <v>102168565.30000003</v>
      </c>
      <c r="EF140" s="193"/>
      <c r="EG140" s="193"/>
      <c r="EH140" s="193"/>
      <c r="EI140" s="193"/>
      <c r="EJ140" s="193"/>
      <c r="EK140" s="193"/>
      <c r="EL140" s="193"/>
      <c r="EM140" s="193"/>
      <c r="EN140" s="193"/>
      <c r="EO140" s="193"/>
      <c r="EP140" s="193"/>
      <c r="EQ140" s="193"/>
      <c r="ER140" s="193"/>
      <c r="ES140" s="193"/>
      <c r="ET140" s="183" t="s">
        <v>33</v>
      </c>
      <c r="EU140" s="183"/>
      <c r="EV140" s="183"/>
      <c r="EW140" s="183"/>
      <c r="EX140" s="183"/>
      <c r="EY140" s="183"/>
      <c r="EZ140" s="183"/>
      <c r="FA140" s="183"/>
      <c r="FB140" s="183"/>
      <c r="FC140" s="183"/>
      <c r="FD140" s="183"/>
      <c r="FE140" s="183"/>
      <c r="FF140" s="183"/>
      <c r="FG140" s="183"/>
      <c r="FH140" s="183"/>
      <c r="FI140" s="183"/>
      <c r="FJ140" s="198"/>
    </row>
    <row r="141" spans="1:166" ht="23.25" customHeight="1">
      <c r="A141" s="122" t="s">
        <v>96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26" t="s">
        <v>42</v>
      </c>
      <c r="AQ141" s="119" t="s">
        <v>42</v>
      </c>
      <c r="AR141" s="120"/>
      <c r="AS141" s="120"/>
      <c r="AT141" s="120"/>
      <c r="AU141" s="121"/>
      <c r="AV141" s="183" t="s">
        <v>33</v>
      </c>
      <c r="AW141" s="183"/>
      <c r="AX141" s="183"/>
      <c r="AY141" s="183"/>
      <c r="AZ141" s="183"/>
      <c r="BA141" s="183"/>
      <c r="BB141" s="183"/>
      <c r="BC141" s="183"/>
      <c r="BD141" s="183"/>
      <c r="BE141" s="189"/>
      <c r="BF141" s="190"/>
      <c r="BG141" s="190"/>
      <c r="BH141" s="190"/>
      <c r="BI141" s="190"/>
      <c r="BJ141" s="190"/>
      <c r="BK141" s="191"/>
      <c r="BL141" s="183" t="s">
        <v>33</v>
      </c>
      <c r="BM141" s="183"/>
      <c r="BN141" s="183"/>
      <c r="BO141" s="183"/>
      <c r="BP141" s="183"/>
      <c r="BQ141" s="183"/>
      <c r="BR141" s="183"/>
      <c r="BS141" s="183"/>
      <c r="BT141" s="183"/>
      <c r="BU141" s="183"/>
      <c r="BV141" s="183"/>
      <c r="BW141" s="183"/>
      <c r="BX141" s="183"/>
      <c r="BY141" s="183"/>
      <c r="BZ141" s="183"/>
      <c r="CA141" s="183"/>
      <c r="CB141" s="183"/>
      <c r="CC141" s="183"/>
      <c r="CD141" s="183"/>
      <c r="CE141" s="183"/>
      <c r="CF141" s="183" t="s">
        <v>33</v>
      </c>
      <c r="CG141" s="183"/>
      <c r="CH141" s="183"/>
      <c r="CI141" s="183"/>
      <c r="CJ141" s="183"/>
      <c r="CK141" s="183"/>
      <c r="CL141" s="183"/>
      <c r="CM141" s="183"/>
      <c r="CN141" s="183"/>
      <c r="CO141" s="183"/>
      <c r="CP141" s="183"/>
      <c r="CQ141" s="183"/>
      <c r="CR141" s="183"/>
      <c r="CS141" s="183"/>
      <c r="CT141" s="183"/>
      <c r="CU141" s="183"/>
      <c r="CV141" s="183"/>
      <c r="CW141" s="183" t="s">
        <v>48</v>
      </c>
      <c r="CX141" s="183"/>
      <c r="CY141" s="183"/>
      <c r="CZ141" s="183"/>
      <c r="DA141" s="183"/>
      <c r="DB141" s="183"/>
      <c r="DC141" s="183"/>
      <c r="DD141" s="183"/>
      <c r="DE141" s="183"/>
      <c r="DF141" s="183"/>
      <c r="DG141" s="183"/>
      <c r="DH141" s="183"/>
      <c r="DI141" s="183"/>
      <c r="DJ141" s="183"/>
      <c r="DK141" s="183"/>
      <c r="DL141" s="183"/>
      <c r="DM141" s="183"/>
      <c r="DN141" s="183" t="s">
        <v>48</v>
      </c>
      <c r="DO141" s="183"/>
      <c r="DP141" s="183"/>
      <c r="DQ141" s="183"/>
      <c r="DR141" s="183"/>
      <c r="DS141" s="183"/>
      <c r="DT141" s="183"/>
      <c r="DU141" s="183"/>
      <c r="DV141" s="183"/>
      <c r="DW141" s="183"/>
      <c r="DX141" s="183"/>
      <c r="DY141" s="183"/>
      <c r="DZ141" s="183"/>
      <c r="EA141" s="183"/>
      <c r="EB141" s="183"/>
      <c r="EC141" s="183"/>
      <c r="ED141" s="183"/>
      <c r="EE141" s="183" t="s">
        <v>48</v>
      </c>
      <c r="EF141" s="183"/>
      <c r="EG141" s="183"/>
      <c r="EH141" s="183"/>
      <c r="EI141" s="183"/>
      <c r="EJ141" s="183"/>
      <c r="EK141" s="183"/>
      <c r="EL141" s="183"/>
      <c r="EM141" s="183"/>
      <c r="EN141" s="183"/>
      <c r="EO141" s="183"/>
      <c r="EP141" s="183"/>
      <c r="EQ141" s="183"/>
      <c r="ER141" s="183"/>
      <c r="ES141" s="183"/>
      <c r="ET141" s="183" t="s">
        <v>33</v>
      </c>
      <c r="EU141" s="183"/>
      <c r="EV141" s="183"/>
      <c r="EW141" s="183"/>
      <c r="EX141" s="183"/>
      <c r="EY141" s="183"/>
      <c r="EZ141" s="183"/>
      <c r="FA141" s="183"/>
      <c r="FB141" s="183"/>
      <c r="FC141" s="183"/>
      <c r="FD141" s="183"/>
      <c r="FE141" s="183"/>
      <c r="FF141" s="183"/>
      <c r="FG141" s="183"/>
      <c r="FH141" s="183"/>
      <c r="FI141" s="183"/>
      <c r="FJ141" s="198"/>
    </row>
    <row r="142" spans="1:166" ht="34.5" customHeight="1">
      <c r="A142" s="122" t="s">
        <v>97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26" t="s">
        <v>43</v>
      </c>
      <c r="AQ142" s="119" t="s">
        <v>43</v>
      </c>
      <c r="AR142" s="120"/>
      <c r="AS142" s="120"/>
      <c r="AT142" s="120"/>
      <c r="AU142" s="121"/>
      <c r="AV142" s="183" t="s">
        <v>33</v>
      </c>
      <c r="AW142" s="183"/>
      <c r="AX142" s="183"/>
      <c r="AY142" s="183"/>
      <c r="AZ142" s="183"/>
      <c r="BA142" s="183"/>
      <c r="BB142" s="183"/>
      <c r="BC142" s="183"/>
      <c r="BD142" s="183"/>
      <c r="BE142" s="189"/>
      <c r="BF142" s="190"/>
      <c r="BG142" s="190"/>
      <c r="BH142" s="190"/>
      <c r="BI142" s="190"/>
      <c r="BJ142" s="190"/>
      <c r="BK142" s="191"/>
      <c r="BL142" s="183" t="s">
        <v>33</v>
      </c>
      <c r="BM142" s="183"/>
      <c r="BN142" s="183"/>
      <c r="BO142" s="183"/>
      <c r="BP142" s="183"/>
      <c r="BQ142" s="183"/>
      <c r="BR142" s="183"/>
      <c r="BS142" s="183"/>
      <c r="BT142" s="183"/>
      <c r="BU142" s="183"/>
      <c r="BV142" s="183"/>
      <c r="BW142" s="183"/>
      <c r="BX142" s="183"/>
      <c r="BY142" s="183"/>
      <c r="BZ142" s="183"/>
      <c r="CA142" s="183"/>
      <c r="CB142" s="183"/>
      <c r="CC142" s="183"/>
      <c r="CD142" s="183"/>
      <c r="CE142" s="183"/>
      <c r="CF142" s="183" t="s">
        <v>33</v>
      </c>
      <c r="CG142" s="183"/>
      <c r="CH142" s="183"/>
      <c r="CI142" s="183"/>
      <c r="CJ142" s="183"/>
      <c r="CK142" s="183"/>
      <c r="CL142" s="183"/>
      <c r="CM142" s="183"/>
      <c r="CN142" s="183"/>
      <c r="CO142" s="183"/>
      <c r="CP142" s="183"/>
      <c r="CQ142" s="183"/>
      <c r="CR142" s="183"/>
      <c r="CS142" s="183"/>
      <c r="CT142" s="183"/>
      <c r="CU142" s="183"/>
      <c r="CV142" s="183"/>
      <c r="CW142" s="183" t="s">
        <v>48</v>
      </c>
      <c r="CX142" s="183"/>
      <c r="CY142" s="183"/>
      <c r="CZ142" s="183"/>
      <c r="DA142" s="183"/>
      <c r="DB142" s="183"/>
      <c r="DC142" s="183"/>
      <c r="DD142" s="183"/>
      <c r="DE142" s="183"/>
      <c r="DF142" s="183"/>
      <c r="DG142" s="183"/>
      <c r="DH142" s="183"/>
      <c r="DI142" s="183"/>
      <c r="DJ142" s="183"/>
      <c r="DK142" s="183"/>
      <c r="DL142" s="183"/>
      <c r="DM142" s="183"/>
      <c r="DN142" s="183" t="s">
        <v>48</v>
      </c>
      <c r="DO142" s="183"/>
      <c r="DP142" s="183"/>
      <c r="DQ142" s="183"/>
      <c r="DR142" s="183"/>
      <c r="DS142" s="183"/>
      <c r="DT142" s="183"/>
      <c r="DU142" s="183"/>
      <c r="DV142" s="183"/>
      <c r="DW142" s="183"/>
      <c r="DX142" s="183"/>
      <c r="DY142" s="183"/>
      <c r="DZ142" s="183"/>
      <c r="EA142" s="183"/>
      <c r="EB142" s="183"/>
      <c r="EC142" s="183"/>
      <c r="ED142" s="183"/>
      <c r="EE142" s="183" t="s">
        <v>48</v>
      </c>
      <c r="EF142" s="183"/>
      <c r="EG142" s="183"/>
      <c r="EH142" s="183"/>
      <c r="EI142" s="183"/>
      <c r="EJ142" s="183"/>
      <c r="EK142" s="183"/>
      <c r="EL142" s="183"/>
      <c r="EM142" s="183"/>
      <c r="EN142" s="183"/>
      <c r="EO142" s="183"/>
      <c r="EP142" s="183"/>
      <c r="EQ142" s="183"/>
      <c r="ER142" s="183"/>
      <c r="ES142" s="183"/>
      <c r="ET142" s="183" t="s">
        <v>33</v>
      </c>
      <c r="EU142" s="183"/>
      <c r="EV142" s="183"/>
      <c r="EW142" s="183"/>
      <c r="EX142" s="183"/>
      <c r="EY142" s="183"/>
      <c r="EZ142" s="183"/>
      <c r="FA142" s="183"/>
      <c r="FB142" s="183"/>
      <c r="FC142" s="183"/>
      <c r="FD142" s="183"/>
      <c r="FE142" s="183"/>
      <c r="FF142" s="183"/>
      <c r="FG142" s="183"/>
      <c r="FH142" s="183"/>
      <c r="FI142" s="183"/>
      <c r="FJ142" s="198"/>
    </row>
    <row r="143" spans="1:166" ht="24" customHeight="1" thickBot="1">
      <c r="A143" s="117" t="s">
        <v>98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27" t="s">
        <v>44</v>
      </c>
      <c r="AQ143" s="186" t="s">
        <v>44</v>
      </c>
      <c r="AR143" s="187"/>
      <c r="AS143" s="187"/>
      <c r="AT143" s="187"/>
      <c r="AU143" s="188"/>
      <c r="AV143" s="178" t="s">
        <v>33</v>
      </c>
      <c r="AW143" s="178"/>
      <c r="AX143" s="178"/>
      <c r="AY143" s="178"/>
      <c r="AZ143" s="178"/>
      <c r="BA143" s="178"/>
      <c r="BB143" s="178"/>
      <c r="BC143" s="178"/>
      <c r="BD143" s="178"/>
      <c r="BE143" s="179"/>
      <c r="BF143" s="180"/>
      <c r="BG143" s="180"/>
      <c r="BH143" s="180"/>
      <c r="BI143" s="180"/>
      <c r="BJ143" s="180"/>
      <c r="BK143" s="181"/>
      <c r="BL143" s="178" t="s">
        <v>33</v>
      </c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  <c r="BX143" s="178"/>
      <c r="BY143" s="178"/>
      <c r="BZ143" s="178"/>
      <c r="CA143" s="178"/>
      <c r="CB143" s="178"/>
      <c r="CC143" s="178"/>
      <c r="CD143" s="178"/>
      <c r="CE143" s="178"/>
      <c r="CF143" s="178" t="s">
        <v>33</v>
      </c>
      <c r="CG143" s="178"/>
      <c r="CH143" s="178"/>
      <c r="CI143" s="178"/>
      <c r="CJ143" s="178"/>
      <c r="CK143" s="178"/>
      <c r="CL143" s="178"/>
      <c r="CM143" s="178"/>
      <c r="CN143" s="178"/>
      <c r="CO143" s="178"/>
      <c r="CP143" s="178"/>
      <c r="CQ143" s="178"/>
      <c r="CR143" s="178"/>
      <c r="CS143" s="178"/>
      <c r="CT143" s="178"/>
      <c r="CU143" s="178"/>
      <c r="CV143" s="178"/>
      <c r="CW143" s="178" t="s">
        <v>48</v>
      </c>
      <c r="CX143" s="178"/>
      <c r="CY143" s="178"/>
      <c r="CZ143" s="178"/>
      <c r="DA143" s="178"/>
      <c r="DB143" s="178"/>
      <c r="DC143" s="178"/>
      <c r="DD143" s="178"/>
      <c r="DE143" s="178"/>
      <c r="DF143" s="178"/>
      <c r="DG143" s="178"/>
      <c r="DH143" s="178"/>
      <c r="DI143" s="178"/>
      <c r="DJ143" s="178"/>
      <c r="DK143" s="178"/>
      <c r="DL143" s="178"/>
      <c r="DM143" s="178"/>
      <c r="DN143" s="178" t="s">
        <v>48</v>
      </c>
      <c r="DO143" s="178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8"/>
      <c r="EB143" s="178"/>
      <c r="EC143" s="178"/>
      <c r="ED143" s="178"/>
      <c r="EE143" s="178" t="s">
        <v>48</v>
      </c>
      <c r="EF143" s="178"/>
      <c r="EG143" s="178"/>
      <c r="EH143" s="178"/>
      <c r="EI143" s="178"/>
      <c r="EJ143" s="178"/>
      <c r="EK143" s="178"/>
      <c r="EL143" s="178"/>
      <c r="EM143" s="178"/>
      <c r="EN143" s="178"/>
      <c r="EO143" s="178"/>
      <c r="EP143" s="178"/>
      <c r="EQ143" s="178"/>
      <c r="ER143" s="178"/>
      <c r="ES143" s="178"/>
      <c r="ET143" s="178" t="s">
        <v>33</v>
      </c>
      <c r="EU143" s="178"/>
      <c r="EV143" s="178"/>
      <c r="EW143" s="178"/>
      <c r="EX143" s="178"/>
      <c r="EY143" s="178"/>
      <c r="EZ143" s="178"/>
      <c r="FA143" s="178"/>
      <c r="FB143" s="178"/>
      <c r="FC143" s="178"/>
      <c r="FD143" s="178"/>
      <c r="FE143" s="178"/>
      <c r="FF143" s="178"/>
      <c r="FG143" s="178"/>
      <c r="FH143" s="178"/>
      <c r="FI143" s="178"/>
      <c r="FJ143" s="197"/>
    </row>
    <row r="144" spans="1:166" s="7" customFormat="1" ht="24.75" customHeight="1">
      <c r="A144" s="185" t="s">
        <v>100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5"/>
      <c r="BA144" s="185"/>
      <c r="BB144" s="185"/>
      <c r="BC144" s="25"/>
      <c r="BD144" s="25"/>
      <c r="BE144" s="25"/>
      <c r="BF144" s="25"/>
      <c r="BG144" s="25"/>
      <c r="BH144" s="25"/>
      <c r="BI144" s="9"/>
      <c r="BJ144" s="9"/>
      <c r="BK144" s="9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77" t="s">
        <v>112</v>
      </c>
      <c r="CA144" s="177"/>
      <c r="CB144" s="177"/>
      <c r="CC144" s="177"/>
      <c r="CD144" s="177"/>
      <c r="CE144" s="177"/>
      <c r="CF144" s="177"/>
      <c r="CG144" s="177"/>
      <c r="CH144" s="177"/>
      <c r="CI144" s="177"/>
      <c r="CJ144" s="177"/>
      <c r="CK144" s="177"/>
      <c r="CL144" s="177"/>
      <c r="CM144" s="177"/>
      <c r="CN144" s="177"/>
      <c r="CO144" s="177"/>
      <c r="CP144" s="177"/>
      <c r="CQ144" s="177"/>
      <c r="CR144" s="177"/>
      <c r="CS144" s="177"/>
      <c r="CT144" s="177"/>
      <c r="CU144" s="177"/>
      <c r="CV144" s="177"/>
      <c r="CW144" s="177"/>
      <c r="CX144" s="177"/>
      <c r="CY144" s="177"/>
      <c r="CZ144" s="177"/>
      <c r="DA144" s="177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</row>
    <row r="145" spans="1:166" s="7" customFormat="1" ht="13.5" customHeight="1">
      <c r="A145" s="8"/>
      <c r="B145" s="173" t="s">
        <v>45</v>
      </c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11"/>
      <c r="BD145" s="11"/>
      <c r="BE145" s="11"/>
      <c r="BF145" s="11"/>
      <c r="BG145" s="11"/>
      <c r="BH145" s="11"/>
      <c r="BI145" s="9"/>
      <c r="BJ145" s="9"/>
      <c r="BK145" s="9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77"/>
      <c r="CA145" s="177"/>
      <c r="CB145" s="177"/>
      <c r="CC145" s="177"/>
      <c r="CD145" s="177"/>
      <c r="CE145" s="177"/>
      <c r="CF145" s="177"/>
      <c r="CG145" s="177"/>
      <c r="CH145" s="177"/>
      <c r="CI145" s="177"/>
      <c r="CJ145" s="177"/>
      <c r="CK145" s="177"/>
      <c r="CL145" s="177"/>
      <c r="CM145" s="177"/>
      <c r="CN145" s="177"/>
      <c r="CO145" s="177"/>
      <c r="CP145" s="177"/>
      <c r="CQ145" s="177"/>
      <c r="CR145" s="177"/>
      <c r="CS145" s="177"/>
      <c r="CT145" s="177"/>
      <c r="CU145" s="177"/>
      <c r="CV145" s="177"/>
      <c r="CW145" s="177"/>
      <c r="CX145" s="177"/>
      <c r="CY145" s="177"/>
      <c r="CZ145" s="177"/>
      <c r="DA145" s="177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72" t="s">
        <v>90</v>
      </c>
      <c r="DT145" s="172"/>
      <c r="DU145" s="172"/>
      <c r="DV145" s="172"/>
      <c r="DW145" s="172"/>
      <c r="DX145" s="172"/>
      <c r="DY145" s="172"/>
      <c r="DZ145" s="172"/>
      <c r="EA145" s="172"/>
      <c r="EB145" s="172"/>
      <c r="EC145" s="172"/>
      <c r="ED145" s="172"/>
      <c r="EE145" s="172"/>
      <c r="EF145" s="172"/>
      <c r="EG145" s="172"/>
      <c r="EH145" s="172"/>
      <c r="EI145" s="172"/>
      <c r="EJ145" s="172"/>
      <c r="EK145" s="172"/>
      <c r="EL145" s="172"/>
      <c r="EM145" s="172"/>
      <c r="EN145" s="172"/>
      <c r="EO145" s="172"/>
      <c r="EP145" s="172"/>
      <c r="EQ145" s="172"/>
      <c r="ER145" s="172"/>
      <c r="ES145" s="172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</row>
    <row r="146" spans="1:149" ht="23.25" customHeight="1">
      <c r="A146" s="1" t="s">
        <v>8</v>
      </c>
      <c r="R146" s="175" t="s">
        <v>46</v>
      </c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4"/>
      <c r="AG146" s="4"/>
      <c r="AH146" s="176" t="s">
        <v>99</v>
      </c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DC146" s="171" t="s">
        <v>9</v>
      </c>
      <c r="DD146" s="171"/>
      <c r="DE146" s="171"/>
      <c r="DF146" s="171"/>
      <c r="DG146" s="171"/>
      <c r="DH146" s="171"/>
      <c r="DI146" s="171"/>
      <c r="DJ146" s="171"/>
      <c r="DK146" s="171"/>
      <c r="DL146" s="171"/>
      <c r="DM146" s="171"/>
      <c r="DN146" s="171"/>
      <c r="DO146" s="171"/>
      <c r="DP146" s="171"/>
      <c r="DQ146" s="3"/>
      <c r="DR146" s="3"/>
      <c r="DS146" s="171" t="s">
        <v>10</v>
      </c>
      <c r="DT146" s="171"/>
      <c r="DU146" s="171"/>
      <c r="DV146" s="171"/>
      <c r="DW146" s="171"/>
      <c r="DX146" s="171"/>
      <c r="DY146" s="171"/>
      <c r="DZ146" s="171"/>
      <c r="EA146" s="171"/>
      <c r="EB146" s="171"/>
      <c r="EC146" s="171"/>
      <c r="ED146" s="171"/>
      <c r="EE146" s="171"/>
      <c r="EF146" s="171"/>
      <c r="EG146" s="171"/>
      <c r="EH146" s="171"/>
      <c r="EI146" s="171"/>
      <c r="EJ146" s="171"/>
      <c r="EK146" s="171"/>
      <c r="EL146" s="171"/>
      <c r="EM146" s="171"/>
      <c r="EN146" s="171"/>
      <c r="EO146" s="171"/>
      <c r="EP146" s="171"/>
      <c r="EQ146" s="171"/>
      <c r="ER146" s="171"/>
      <c r="ES146" s="171"/>
    </row>
    <row r="147" spans="18:60" ht="14.25" customHeight="1">
      <c r="R147" s="184" t="s">
        <v>9</v>
      </c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3"/>
      <c r="AG147" s="3"/>
      <c r="AH147" s="184" t="s">
        <v>10</v>
      </c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</row>
    <row r="148" spans="1:60" ht="14.25" customHeight="1">
      <c r="A148" s="111" t="s">
        <v>270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3"/>
      <c r="AG148" s="3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1:60" ht="14.25" customHeight="1">
      <c r="A149" s="111" t="s">
        <v>136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4"/>
      <c r="BD149" s="14"/>
      <c r="BE149" s="14"/>
      <c r="BF149" s="14"/>
      <c r="BG149" s="14"/>
      <c r="BH149" s="14"/>
    </row>
    <row r="150" spans="18:60" ht="14.25" customHeight="1"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3"/>
      <c r="AG150" s="3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1:60" ht="14.25" customHeight="1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4"/>
      <c r="BD151" s="14"/>
      <c r="BE151" s="14"/>
      <c r="BF151" s="14"/>
      <c r="BG151" s="14"/>
      <c r="BH151" s="14"/>
    </row>
    <row r="152" spans="18:60" ht="14.25" customHeight="1"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3"/>
      <c r="AG152" s="3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18:60" ht="14.25" customHeight="1"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3"/>
      <c r="AG153" s="3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18:60" ht="14.25" customHeight="1"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3"/>
      <c r="AG154" s="3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18:60" ht="14.25" customHeight="1"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3"/>
      <c r="AG155" s="3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18:60" ht="14.25" customHeight="1"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3"/>
      <c r="AG156" s="3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18:60" ht="14.25" customHeight="1"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3"/>
      <c r="AG157" s="3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18:60" ht="14.25" customHeight="1"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3"/>
      <c r="AG158" s="3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18:60" ht="14.25" customHeight="1"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3"/>
      <c r="AG159" s="3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18:60" ht="14.25" customHeight="1"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3"/>
      <c r="AG160" s="3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18:60" ht="14.25" customHeight="1"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3"/>
      <c r="AG161" s="3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18:60" ht="14.25" customHeight="1"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3"/>
      <c r="AG162" s="3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18:60" ht="14.25" customHeight="1"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3"/>
      <c r="AG163" s="3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18:60" ht="14.25" customHeight="1"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3"/>
      <c r="AG164" s="3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18:60" ht="14.25" customHeight="1"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3"/>
      <c r="AG165" s="3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18:60" ht="14.25" customHeight="1"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3"/>
      <c r="AG166" s="3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18:60" ht="14.25" customHeight="1"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3"/>
      <c r="AG167" s="3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18:60" ht="14.25" customHeight="1"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3"/>
      <c r="AG168" s="3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18:60" ht="14.25" customHeight="1"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3"/>
      <c r="AG169" s="3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18:60" ht="14.25" customHeight="1"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3"/>
      <c r="AG170" s="3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18:60" ht="14.25" customHeight="1"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3"/>
      <c r="AG171" s="3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18:60" ht="14.25" customHeight="1"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3"/>
      <c r="AG172" s="3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18:60" ht="14.25" customHeight="1"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3"/>
      <c r="AG173" s="3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</row>
    <row r="174" spans="18:60" ht="14.25" customHeight="1"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3"/>
      <c r="AG174" s="3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</row>
    <row r="175" spans="18:60" ht="14.25" customHeight="1"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3"/>
      <c r="AG175" s="3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</row>
    <row r="176" spans="18:60" ht="14.25" customHeight="1"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3"/>
      <c r="AG176" s="3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</row>
    <row r="177" spans="18:60" ht="14.25" customHeight="1"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3"/>
      <c r="AG177" s="3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</row>
    <row r="178" spans="18:60" ht="14.25" customHeight="1"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3"/>
      <c r="AG178" s="3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</row>
    <row r="179" spans="18:60" ht="14.25" customHeight="1"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3"/>
      <c r="AG179" s="3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</row>
    <row r="180" spans="18:60" ht="14.25" customHeight="1"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3"/>
      <c r="AG180" s="3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</row>
    <row r="181" spans="18:60" ht="14.25" customHeight="1"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3"/>
      <c r="AG181" s="3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</row>
    <row r="182" spans="18:60" ht="14.25" customHeight="1"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3"/>
      <c r="AG182" s="3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</row>
    <row r="183" spans="18:60" ht="14.25" customHeight="1"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3"/>
      <c r="AG183" s="3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</row>
    <row r="184" spans="18:60" ht="14.25" customHeight="1"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3"/>
      <c r="AG184" s="3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</row>
  </sheetData>
  <sheetProtection/>
  <mergeCells count="1288">
    <mergeCell ref="DX64:EJ64"/>
    <mergeCell ref="EK66:EW66"/>
    <mergeCell ref="CH64:CW64"/>
    <mergeCell ref="DK66:DW66"/>
    <mergeCell ref="BC66:BT66"/>
    <mergeCell ref="BU66:CG66"/>
    <mergeCell ref="CH66:CW66"/>
    <mergeCell ref="BC64:BT64"/>
    <mergeCell ref="BU57:CG57"/>
    <mergeCell ref="BU55:CG55"/>
    <mergeCell ref="CH57:CW57"/>
    <mergeCell ref="BC55:BT55"/>
    <mergeCell ref="CH56:CW56"/>
    <mergeCell ref="CH55:CW55"/>
    <mergeCell ref="AQ62:BB62"/>
    <mergeCell ref="CH59:CW59"/>
    <mergeCell ref="CH58:CW58"/>
    <mergeCell ref="BU56:CG56"/>
    <mergeCell ref="AQ61:BB61"/>
    <mergeCell ref="BC56:BT56"/>
    <mergeCell ref="BK61:BT61"/>
    <mergeCell ref="BC59:BT59"/>
    <mergeCell ref="BC57:BT57"/>
    <mergeCell ref="BC60:BT60"/>
    <mergeCell ref="BC58:BT58"/>
    <mergeCell ref="CX62:DJ62"/>
    <mergeCell ref="DK68:DW68"/>
    <mergeCell ref="CX64:DJ64"/>
    <mergeCell ref="DK62:DW62"/>
    <mergeCell ref="CX63:DJ63"/>
    <mergeCell ref="AQ60:BB60"/>
    <mergeCell ref="BU64:CG64"/>
    <mergeCell ref="AQ55:BB55"/>
    <mergeCell ref="DK75:DW75"/>
    <mergeCell ref="DK82:DW82"/>
    <mergeCell ref="DK76:DW76"/>
    <mergeCell ref="DK81:DW81"/>
    <mergeCell ref="DK80:DW80"/>
    <mergeCell ref="DK79:DW79"/>
    <mergeCell ref="AQ58:BB58"/>
    <mergeCell ref="DK63:DW63"/>
    <mergeCell ref="DK64:DW64"/>
    <mergeCell ref="AK61:AO61"/>
    <mergeCell ref="AQ56:BB56"/>
    <mergeCell ref="AK57:AP57"/>
    <mergeCell ref="AQ57:BB57"/>
    <mergeCell ref="AK58:AP58"/>
    <mergeCell ref="AK56:AP56"/>
    <mergeCell ref="AQ59:BB59"/>
    <mergeCell ref="AK60:AP60"/>
    <mergeCell ref="CX73:DJ73"/>
    <mergeCell ref="DK72:DW72"/>
    <mergeCell ref="DK71:DW71"/>
    <mergeCell ref="CX66:DJ66"/>
    <mergeCell ref="DK70:DW70"/>
    <mergeCell ref="CX72:DJ72"/>
    <mergeCell ref="DK69:DW69"/>
    <mergeCell ref="CX69:DJ69"/>
    <mergeCell ref="EK56:EW56"/>
    <mergeCell ref="DX102:EJ102"/>
    <mergeCell ref="DK97:DW97"/>
    <mergeCell ref="DK91:DW91"/>
    <mergeCell ref="DK90:DW90"/>
    <mergeCell ref="DX94:EJ94"/>
    <mergeCell ref="DX95:EJ95"/>
    <mergeCell ref="DX96:EJ96"/>
    <mergeCell ref="DK73:DW73"/>
    <mergeCell ref="DX69:EJ69"/>
    <mergeCell ref="DK57:DW57"/>
    <mergeCell ref="DX57:EJ57"/>
    <mergeCell ref="DK56:DW56"/>
    <mergeCell ref="DX56:EJ56"/>
    <mergeCell ref="DK59:DW59"/>
    <mergeCell ref="DX59:EJ59"/>
    <mergeCell ref="FL103:FP103"/>
    <mergeCell ref="EX98:FJ98"/>
    <mergeCell ref="EX95:FJ95"/>
    <mergeCell ref="FL99:FP99"/>
    <mergeCell ref="EX103:FJ103"/>
    <mergeCell ref="EX100:FJ100"/>
    <mergeCell ref="EX96:FJ96"/>
    <mergeCell ref="EX101:FJ101"/>
    <mergeCell ref="EX99:FJ99"/>
    <mergeCell ref="FL102:FP102"/>
    <mergeCell ref="BC63:BT63"/>
    <mergeCell ref="CH65:CW65"/>
    <mergeCell ref="CX82:DJ82"/>
    <mergeCell ref="CH85:CW85"/>
    <mergeCell ref="BC81:BT81"/>
    <mergeCell ref="CH68:CW68"/>
    <mergeCell ref="CX68:DJ68"/>
    <mergeCell ref="CH69:CW69"/>
    <mergeCell ref="BU73:CG73"/>
    <mergeCell ref="BC74:BT74"/>
    <mergeCell ref="DX111:EJ111"/>
    <mergeCell ref="DX68:EJ68"/>
    <mergeCell ref="DX80:EJ80"/>
    <mergeCell ref="DX87:EJ87"/>
    <mergeCell ref="DX100:EJ100"/>
    <mergeCell ref="DX88:EJ88"/>
    <mergeCell ref="DX86:EJ86"/>
    <mergeCell ref="DX109:EJ109"/>
    <mergeCell ref="DX105:EJ105"/>
    <mergeCell ref="DX110:EJ110"/>
    <mergeCell ref="CH103:CW103"/>
    <mergeCell ref="CH105:CW105"/>
    <mergeCell ref="EK52:EW52"/>
    <mergeCell ref="DN34:ED34"/>
    <mergeCell ref="CW34:DM34"/>
    <mergeCell ref="CH52:CW52"/>
    <mergeCell ref="CH50:CW50"/>
    <mergeCell ref="CH48:CW48"/>
    <mergeCell ref="DX62:EJ62"/>
    <mergeCell ref="CH81:CW81"/>
    <mergeCell ref="ET33:FJ33"/>
    <mergeCell ref="EK43:FJ43"/>
    <mergeCell ref="ET37:FJ37"/>
    <mergeCell ref="EE33:ES33"/>
    <mergeCell ref="EE36:ES36"/>
    <mergeCell ref="EE35:ES35"/>
    <mergeCell ref="EE34:ES34"/>
    <mergeCell ref="EE37:ES37"/>
    <mergeCell ref="ET34:FJ34"/>
    <mergeCell ref="ET36:FJ36"/>
    <mergeCell ref="EK53:EW53"/>
    <mergeCell ref="DK54:DW54"/>
    <mergeCell ref="EK54:EW54"/>
    <mergeCell ref="AQ53:BB53"/>
    <mergeCell ref="CH54:CW54"/>
    <mergeCell ref="BC53:BT53"/>
    <mergeCell ref="BU53:CG53"/>
    <mergeCell ref="AQ54:BB54"/>
    <mergeCell ref="BC54:BT54"/>
    <mergeCell ref="BU74:CG74"/>
    <mergeCell ref="BC78:BT78"/>
    <mergeCell ref="BU78:CG78"/>
    <mergeCell ref="AK54:AP54"/>
    <mergeCell ref="BU54:CG54"/>
    <mergeCell ref="BU63:CG63"/>
    <mergeCell ref="BC62:BT62"/>
    <mergeCell ref="AQ65:BB65"/>
    <mergeCell ref="BC71:BT71"/>
    <mergeCell ref="AK63:AP63"/>
    <mergeCell ref="AN29:AS29"/>
    <mergeCell ref="AT34:BB34"/>
    <mergeCell ref="A35:AM35"/>
    <mergeCell ref="AQ82:BB82"/>
    <mergeCell ref="BC84:BT84"/>
    <mergeCell ref="BC83:BT83"/>
    <mergeCell ref="BC73:BT73"/>
    <mergeCell ref="BC80:BT80"/>
    <mergeCell ref="AQ75:BB75"/>
    <mergeCell ref="AQ80:BB80"/>
    <mergeCell ref="AQ84:BB84"/>
    <mergeCell ref="AK82:AP82"/>
    <mergeCell ref="BU84:CG84"/>
    <mergeCell ref="AT29:BB29"/>
    <mergeCell ref="AN34:AS34"/>
    <mergeCell ref="A34:AM34"/>
    <mergeCell ref="AN37:AS37"/>
    <mergeCell ref="AT30:BB30"/>
    <mergeCell ref="A30:AM30"/>
    <mergeCell ref="AN30:AS30"/>
    <mergeCell ref="A28:AM28"/>
    <mergeCell ref="AT27:BB27"/>
    <mergeCell ref="A27:AM27"/>
    <mergeCell ref="AT28:BB28"/>
    <mergeCell ref="AN28:AS28"/>
    <mergeCell ref="AN27:AS27"/>
    <mergeCell ref="AQ104:BB104"/>
    <mergeCell ref="AQ103:BB103"/>
    <mergeCell ref="AK104:AP104"/>
    <mergeCell ref="AN31:AS31"/>
    <mergeCell ref="AN32:AS32"/>
    <mergeCell ref="AQ83:BB83"/>
    <mergeCell ref="A31:AM31"/>
    <mergeCell ref="AQ87:BB87"/>
    <mergeCell ref="AQ100:BB100"/>
    <mergeCell ref="AQ99:BB99"/>
    <mergeCell ref="A32:AM32"/>
    <mergeCell ref="AT31:BB31"/>
    <mergeCell ref="AK85:AP85"/>
    <mergeCell ref="A87:AJ87"/>
    <mergeCell ref="AK68:AP68"/>
    <mergeCell ref="AT33:BB33"/>
    <mergeCell ref="AQ86:BB86"/>
    <mergeCell ref="AT32:BB32"/>
    <mergeCell ref="AQ50:BB50"/>
    <mergeCell ref="AK86:AP86"/>
    <mergeCell ref="AT36:BB36"/>
    <mergeCell ref="A24:AM24"/>
    <mergeCell ref="AQ109:BB109"/>
    <mergeCell ref="A104:AJ104"/>
    <mergeCell ref="A114:AJ114"/>
    <mergeCell ref="AK114:AP114"/>
    <mergeCell ref="AK113:AP113"/>
    <mergeCell ref="AK47:AP47"/>
    <mergeCell ref="A111:AJ111"/>
    <mergeCell ref="AK84:AP84"/>
    <mergeCell ref="AK111:AP111"/>
    <mergeCell ref="AN22:AS22"/>
    <mergeCell ref="A23:AM23"/>
    <mergeCell ref="AN26:AS26"/>
    <mergeCell ref="AN25:AS25"/>
    <mergeCell ref="AN23:AS23"/>
    <mergeCell ref="AQ111:BB111"/>
    <mergeCell ref="AT25:BB25"/>
    <mergeCell ref="AT26:BB26"/>
    <mergeCell ref="A29:AM29"/>
    <mergeCell ref="AT37:BB37"/>
    <mergeCell ref="AK46:AP46"/>
    <mergeCell ref="AQ45:BB45"/>
    <mergeCell ref="A42:FJ42"/>
    <mergeCell ref="BU49:CG49"/>
    <mergeCell ref="BU83:CG83"/>
    <mergeCell ref="BK49:BT49"/>
    <mergeCell ref="BC45:BT45"/>
    <mergeCell ref="BU43:CG44"/>
    <mergeCell ref="BU45:CG45"/>
    <mergeCell ref="BU103:CG103"/>
    <mergeCell ref="AQ114:BB114"/>
    <mergeCell ref="AQ110:BB110"/>
    <mergeCell ref="BC90:BT90"/>
    <mergeCell ref="BC87:BT87"/>
    <mergeCell ref="BC88:BT88"/>
    <mergeCell ref="AQ102:BB102"/>
    <mergeCell ref="AQ101:BB101"/>
    <mergeCell ref="AQ93:BB93"/>
    <mergeCell ref="BK92:BT92"/>
    <mergeCell ref="FL62:FP62"/>
    <mergeCell ref="FL64:FP64"/>
    <mergeCell ref="FL66:FP66"/>
    <mergeCell ref="FL65:FP65"/>
    <mergeCell ref="FL89:FP89"/>
    <mergeCell ref="EX93:FJ93"/>
    <mergeCell ref="EX92:FJ92"/>
    <mergeCell ref="FL87:FP87"/>
    <mergeCell ref="FL63:FP63"/>
    <mergeCell ref="FL90:FP90"/>
    <mergeCell ref="FL72:FP72"/>
    <mergeCell ref="FL67:FP67"/>
    <mergeCell ref="FL86:FP86"/>
    <mergeCell ref="FL70:FP70"/>
    <mergeCell ref="FL71:FP71"/>
    <mergeCell ref="FL69:FP69"/>
    <mergeCell ref="FL68:FP68"/>
    <mergeCell ref="FL83:FP83"/>
    <mergeCell ref="FL85:FP85"/>
    <mergeCell ref="EK105:EW105"/>
    <mergeCell ref="EX105:FJ105"/>
    <mergeCell ref="EX108:FJ108"/>
    <mergeCell ref="EK104:EW104"/>
    <mergeCell ref="EK108:EW108"/>
    <mergeCell ref="FL78:FP78"/>
    <mergeCell ref="EX94:FJ94"/>
    <mergeCell ref="FL98:FP98"/>
    <mergeCell ref="FL94:FP94"/>
    <mergeCell ref="FL93:FP93"/>
    <mergeCell ref="EK110:EW110"/>
    <mergeCell ref="EX110:FJ110"/>
    <mergeCell ref="EK107:EW107"/>
    <mergeCell ref="EX102:FJ102"/>
    <mergeCell ref="EX112:FJ112"/>
    <mergeCell ref="EX109:FJ109"/>
    <mergeCell ref="EX104:FJ104"/>
    <mergeCell ref="EK106:EW106"/>
    <mergeCell ref="EX106:FJ106"/>
    <mergeCell ref="EX107:FJ107"/>
    <mergeCell ref="CX89:DJ89"/>
    <mergeCell ref="CX88:DJ88"/>
    <mergeCell ref="CH88:CW88"/>
    <mergeCell ref="EK90:EW90"/>
    <mergeCell ref="DK95:DW95"/>
    <mergeCell ref="EX113:FJ113"/>
    <mergeCell ref="EK113:EW113"/>
    <mergeCell ref="EK111:EW111"/>
    <mergeCell ref="EK99:EW99"/>
    <mergeCell ref="EX111:FJ111"/>
    <mergeCell ref="EK101:EW101"/>
    <mergeCell ref="EK102:EW102"/>
    <mergeCell ref="EK96:EW96"/>
    <mergeCell ref="EK98:EW98"/>
    <mergeCell ref="EK97:EW97"/>
    <mergeCell ref="CH87:CW87"/>
    <mergeCell ref="EK94:EW94"/>
    <mergeCell ref="EK95:EW95"/>
    <mergeCell ref="EK93:EW93"/>
    <mergeCell ref="CX90:DJ90"/>
    <mergeCell ref="EK51:EW51"/>
    <mergeCell ref="EK91:EW91"/>
    <mergeCell ref="EX51:FJ51"/>
    <mergeCell ref="EK92:EW92"/>
    <mergeCell ref="EK87:EW87"/>
    <mergeCell ref="EK88:EW88"/>
    <mergeCell ref="EK89:EW89"/>
    <mergeCell ref="EK83:EW83"/>
    <mergeCell ref="EK85:EW85"/>
    <mergeCell ref="EX81:FJ81"/>
    <mergeCell ref="EK109:EW109"/>
    <mergeCell ref="EK103:EW103"/>
    <mergeCell ref="FM48:FQ48"/>
    <mergeCell ref="EX49:FJ49"/>
    <mergeCell ref="EK50:EW50"/>
    <mergeCell ref="EX50:FJ50"/>
    <mergeCell ref="EX48:FJ48"/>
    <mergeCell ref="EK49:EW49"/>
    <mergeCell ref="FM49:FQ49"/>
    <mergeCell ref="EX82:FJ82"/>
    <mergeCell ref="DX112:EJ112"/>
    <mergeCell ref="EK115:EW115"/>
    <mergeCell ref="DK116:DW116"/>
    <mergeCell ref="DK112:DW112"/>
    <mergeCell ref="DX116:EJ116"/>
    <mergeCell ref="EK114:EW114"/>
    <mergeCell ref="DK114:DW114"/>
    <mergeCell ref="DX114:EJ114"/>
    <mergeCell ref="DX113:EJ113"/>
    <mergeCell ref="EK112:EW112"/>
    <mergeCell ref="CW123:DM123"/>
    <mergeCell ref="DN121:ED121"/>
    <mergeCell ref="EX116:FJ116"/>
    <mergeCell ref="EX117:FJ117"/>
    <mergeCell ref="EK117:EW117"/>
    <mergeCell ref="DX115:EJ115"/>
    <mergeCell ref="DX117:EJ117"/>
    <mergeCell ref="EX115:FJ115"/>
    <mergeCell ref="CX116:DJ116"/>
    <mergeCell ref="CX115:DJ115"/>
    <mergeCell ref="EX114:FJ114"/>
    <mergeCell ref="CW121:DM121"/>
    <mergeCell ref="DN122:ED122"/>
    <mergeCell ref="CH115:CW115"/>
    <mergeCell ref="CF122:CV122"/>
    <mergeCell ref="AQ124:AU124"/>
    <mergeCell ref="A119:FJ119"/>
    <mergeCell ref="EK116:EW116"/>
    <mergeCell ref="AK115:AP115"/>
    <mergeCell ref="AQ115:BB115"/>
    <mergeCell ref="CH117:CW117"/>
    <mergeCell ref="DK115:DW115"/>
    <mergeCell ref="BC115:BT115"/>
    <mergeCell ref="DN124:ED124"/>
    <mergeCell ref="BL123:CE123"/>
    <mergeCell ref="DN123:ED123"/>
    <mergeCell ref="CF123:CV123"/>
    <mergeCell ref="AV124:BK124"/>
    <mergeCell ref="A115:AJ115"/>
    <mergeCell ref="A120:AO121"/>
    <mergeCell ref="CW124:DM124"/>
    <mergeCell ref="CW122:DM122"/>
    <mergeCell ref="BU115:CG115"/>
    <mergeCell ref="ET124:FJ124"/>
    <mergeCell ref="EE122:ES122"/>
    <mergeCell ref="ET122:FJ122"/>
    <mergeCell ref="ET123:FJ123"/>
    <mergeCell ref="EE123:ES123"/>
    <mergeCell ref="EE124:ES124"/>
    <mergeCell ref="ET126:FJ126"/>
    <mergeCell ref="EE129:ES129"/>
    <mergeCell ref="DN127:ED127"/>
    <mergeCell ref="DN128:ED128"/>
    <mergeCell ref="ET128:FJ128"/>
    <mergeCell ref="DN136:ED136"/>
    <mergeCell ref="DN132:ED132"/>
    <mergeCell ref="DN135:ED135"/>
    <mergeCell ref="EE128:ES128"/>
    <mergeCell ref="EE135:ES135"/>
    <mergeCell ref="CW126:DM126"/>
    <mergeCell ref="CW127:DM127"/>
    <mergeCell ref="CW129:DM129"/>
    <mergeCell ref="CW128:DM128"/>
    <mergeCell ref="EE127:ES127"/>
    <mergeCell ref="CW131:DM131"/>
    <mergeCell ref="EE126:ES126"/>
    <mergeCell ref="EE131:ES131"/>
    <mergeCell ref="EE130:ES130"/>
    <mergeCell ref="CW130:DM130"/>
    <mergeCell ref="CW135:DM135"/>
    <mergeCell ref="CW133:DM133"/>
    <mergeCell ref="CW134:DM134"/>
    <mergeCell ref="CW132:DM132"/>
    <mergeCell ref="ET127:FJ127"/>
    <mergeCell ref="ET132:FJ132"/>
    <mergeCell ref="ET139:FJ139"/>
    <mergeCell ref="ET137:FJ137"/>
    <mergeCell ref="ET136:FJ136"/>
    <mergeCell ref="ET135:FJ135"/>
    <mergeCell ref="CW136:DM136"/>
    <mergeCell ref="EE137:ES137"/>
    <mergeCell ref="ET138:FJ138"/>
    <mergeCell ref="EE139:ES139"/>
    <mergeCell ref="DN129:ED129"/>
    <mergeCell ref="DN138:ED138"/>
    <mergeCell ref="DN137:ED137"/>
    <mergeCell ref="EE136:ES136"/>
    <mergeCell ref="ET130:FJ130"/>
    <mergeCell ref="ET133:FJ133"/>
    <mergeCell ref="EE133:ES133"/>
    <mergeCell ref="CF127:CV127"/>
    <mergeCell ref="ET129:FJ129"/>
    <mergeCell ref="DN134:ED134"/>
    <mergeCell ref="DN131:ED131"/>
    <mergeCell ref="ET131:FJ131"/>
    <mergeCell ref="EE134:ES134"/>
    <mergeCell ref="ET134:FJ134"/>
    <mergeCell ref="DN130:ED130"/>
    <mergeCell ref="EE132:ES132"/>
    <mergeCell ref="DN133:ED133"/>
    <mergeCell ref="BL128:CE128"/>
    <mergeCell ref="CF136:CV136"/>
    <mergeCell ref="BL131:CE131"/>
    <mergeCell ref="CF133:CV133"/>
    <mergeCell ref="BL130:CE130"/>
    <mergeCell ref="CF135:CV135"/>
    <mergeCell ref="CF131:CV131"/>
    <mergeCell ref="CF130:CV130"/>
    <mergeCell ref="CF128:CV128"/>
    <mergeCell ref="BL133:CE133"/>
    <mergeCell ref="A134:AO134"/>
    <mergeCell ref="AV128:BK128"/>
    <mergeCell ref="CF134:CV134"/>
    <mergeCell ref="AV133:BK133"/>
    <mergeCell ref="AV131:BK131"/>
    <mergeCell ref="AV132:BK132"/>
    <mergeCell ref="AV130:BK130"/>
    <mergeCell ref="AV129:BK129"/>
    <mergeCell ref="CF132:CV132"/>
    <mergeCell ref="CF129:CV129"/>
    <mergeCell ref="AQ133:AU133"/>
    <mergeCell ref="AQ134:AU134"/>
    <mergeCell ref="BL132:CE132"/>
    <mergeCell ref="AV126:BK126"/>
    <mergeCell ref="AQ129:AU129"/>
    <mergeCell ref="AP128:AU128"/>
    <mergeCell ref="AQ127:AU127"/>
    <mergeCell ref="AQ126:AU126"/>
    <mergeCell ref="AV127:BK127"/>
    <mergeCell ref="BL127:CE127"/>
    <mergeCell ref="CH102:CW102"/>
    <mergeCell ref="AQ125:AU125"/>
    <mergeCell ref="AQ112:BB112"/>
    <mergeCell ref="AV122:BK122"/>
    <mergeCell ref="AP122:AU122"/>
    <mergeCell ref="AQ116:BB116"/>
    <mergeCell ref="BC116:BT116"/>
    <mergeCell ref="AK112:AP112"/>
    <mergeCell ref="BC112:BT112"/>
    <mergeCell ref="BC113:BT113"/>
    <mergeCell ref="A33:AM33"/>
    <mergeCell ref="A22:AM22"/>
    <mergeCell ref="AN33:AS33"/>
    <mergeCell ref="A26:AM26"/>
    <mergeCell ref="CH104:CW104"/>
    <mergeCell ref="CH94:CW94"/>
    <mergeCell ref="CH95:CW95"/>
    <mergeCell ref="CH100:CW100"/>
    <mergeCell ref="CH101:CW101"/>
    <mergeCell ref="CH96:CW96"/>
    <mergeCell ref="A20:AM20"/>
    <mergeCell ref="A21:AM21"/>
    <mergeCell ref="AN21:AS21"/>
    <mergeCell ref="AN20:AS20"/>
    <mergeCell ref="AN24:AS24"/>
    <mergeCell ref="A25:AM25"/>
    <mergeCell ref="AT21:BB21"/>
    <mergeCell ref="BK28:CE28"/>
    <mergeCell ref="BK27:CE27"/>
    <mergeCell ref="BK26:CE26"/>
    <mergeCell ref="CF28:CV28"/>
    <mergeCell ref="CF27:CV27"/>
    <mergeCell ref="CH46:CW46"/>
    <mergeCell ref="BK25:CE25"/>
    <mergeCell ref="AT24:BB24"/>
    <mergeCell ref="BK24:CE24"/>
    <mergeCell ref="BK20:CE20"/>
    <mergeCell ref="AT20:BB20"/>
    <mergeCell ref="AT23:BB23"/>
    <mergeCell ref="BK23:CE23"/>
    <mergeCell ref="BK22:CE22"/>
    <mergeCell ref="AT22:BB22"/>
    <mergeCell ref="CW33:DM33"/>
    <mergeCell ref="BK21:CE21"/>
    <mergeCell ref="CX47:DJ47"/>
    <mergeCell ref="DN30:ED30"/>
    <mergeCell ref="DK45:DW45"/>
    <mergeCell ref="DN35:ED35"/>
    <mergeCell ref="CW35:DM35"/>
    <mergeCell ref="DX44:EJ44"/>
    <mergeCell ref="DN37:ED37"/>
    <mergeCell ref="DN36:ED36"/>
    <mergeCell ref="CW18:DM18"/>
    <mergeCell ref="CF19:CV19"/>
    <mergeCell ref="CW19:DM19"/>
    <mergeCell ref="CH45:CW45"/>
    <mergeCell ref="CF20:CV20"/>
    <mergeCell ref="CW20:DM20"/>
    <mergeCell ref="CW28:DM28"/>
    <mergeCell ref="CF34:CV34"/>
    <mergeCell ref="CW21:DM21"/>
    <mergeCell ref="CW29:DM29"/>
    <mergeCell ref="CF23:CV23"/>
    <mergeCell ref="CW26:DM26"/>
    <mergeCell ref="CW25:DM25"/>
    <mergeCell ref="CW23:DM23"/>
    <mergeCell ref="CW24:DM24"/>
    <mergeCell ref="CF29:CV29"/>
    <mergeCell ref="CF26:CV26"/>
    <mergeCell ref="CF24:CV24"/>
    <mergeCell ref="DN23:ED23"/>
    <mergeCell ref="DN26:ED26"/>
    <mergeCell ref="DN22:ED22"/>
    <mergeCell ref="DN20:ED20"/>
    <mergeCell ref="EE22:ES22"/>
    <mergeCell ref="ET20:FJ20"/>
    <mergeCell ref="DN21:ED21"/>
    <mergeCell ref="DN24:ED24"/>
    <mergeCell ref="BK29:CE29"/>
    <mergeCell ref="DN19:ED19"/>
    <mergeCell ref="ET21:FJ21"/>
    <mergeCell ref="CF21:CV21"/>
    <mergeCell ref="ET19:FJ19"/>
    <mergeCell ref="ET23:FJ23"/>
    <mergeCell ref="EE21:ES21"/>
    <mergeCell ref="EE20:ES20"/>
    <mergeCell ref="EE23:ES23"/>
    <mergeCell ref="CW22:DM22"/>
    <mergeCell ref="CW31:DM31"/>
    <mergeCell ref="DN29:ED29"/>
    <mergeCell ref="DN28:ED28"/>
    <mergeCell ref="DN25:ED25"/>
    <mergeCell ref="CF30:CV30"/>
    <mergeCell ref="CF31:CV31"/>
    <mergeCell ref="CF25:CV25"/>
    <mergeCell ref="DN27:ED27"/>
    <mergeCell ref="CW27:DM27"/>
    <mergeCell ref="ET18:FJ18"/>
    <mergeCell ref="EE19:ES19"/>
    <mergeCell ref="ET16:FJ17"/>
    <mergeCell ref="AN16:AS17"/>
    <mergeCell ref="AT16:BB17"/>
    <mergeCell ref="CW17:DM17"/>
    <mergeCell ref="DN18:ED18"/>
    <mergeCell ref="BK19:CE19"/>
    <mergeCell ref="EE18:ES18"/>
    <mergeCell ref="CF18:CV18"/>
    <mergeCell ref="BJ7:CD7"/>
    <mergeCell ref="CJ7:CK7"/>
    <mergeCell ref="CE7:CI7"/>
    <mergeCell ref="V9:EB9"/>
    <mergeCell ref="ET1:FJ2"/>
    <mergeCell ref="ET6:FJ6"/>
    <mergeCell ref="A1:ES1"/>
    <mergeCell ref="A2:ES2"/>
    <mergeCell ref="A3:ES3"/>
    <mergeCell ref="A4:ES4"/>
    <mergeCell ref="EG9:EQ9"/>
    <mergeCell ref="BM8:EC8"/>
    <mergeCell ref="P10:EC10"/>
    <mergeCell ref="DN17:ED17"/>
    <mergeCell ref="CF17:CV17"/>
    <mergeCell ref="A14:FJ14"/>
    <mergeCell ref="EG10:EQ10"/>
    <mergeCell ref="A16:AM17"/>
    <mergeCell ref="ET11:FJ11"/>
    <mergeCell ref="ET12:FJ12"/>
    <mergeCell ref="ET7:FJ7"/>
    <mergeCell ref="ET8:FJ8"/>
    <mergeCell ref="AT18:BB18"/>
    <mergeCell ref="ET9:FJ9"/>
    <mergeCell ref="ET10:FJ10"/>
    <mergeCell ref="EE17:ES17"/>
    <mergeCell ref="BK16:CE17"/>
    <mergeCell ref="A8:BB8"/>
    <mergeCell ref="BK18:CE18"/>
    <mergeCell ref="CF16:ES16"/>
    <mergeCell ref="A19:AM19"/>
    <mergeCell ref="AN19:AS19"/>
    <mergeCell ref="A18:AM18"/>
    <mergeCell ref="AN18:AS18"/>
    <mergeCell ref="ET24:FJ24"/>
    <mergeCell ref="ET25:FJ25"/>
    <mergeCell ref="EE25:ES25"/>
    <mergeCell ref="AT19:BB19"/>
    <mergeCell ref="ET22:FJ22"/>
    <mergeCell ref="CF22:CV22"/>
    <mergeCell ref="ET27:FJ27"/>
    <mergeCell ref="EE27:ES27"/>
    <mergeCell ref="EE26:ES26"/>
    <mergeCell ref="EE32:ES32"/>
    <mergeCell ref="EE31:ES31"/>
    <mergeCell ref="EE30:ES30"/>
    <mergeCell ref="ET30:FJ30"/>
    <mergeCell ref="EE29:ES29"/>
    <mergeCell ref="ET26:FJ26"/>
    <mergeCell ref="CF36:CV36"/>
    <mergeCell ref="BK31:CE31"/>
    <mergeCell ref="CF32:CV32"/>
    <mergeCell ref="BK32:CE32"/>
    <mergeCell ref="CF33:CV33"/>
    <mergeCell ref="BK33:CE33"/>
    <mergeCell ref="CH44:CW44"/>
    <mergeCell ref="BK34:CE34"/>
    <mergeCell ref="BK35:CE35"/>
    <mergeCell ref="CW36:DM36"/>
    <mergeCell ref="DN32:ED32"/>
    <mergeCell ref="EE24:ES24"/>
    <mergeCell ref="DN31:ED31"/>
    <mergeCell ref="CW30:DM30"/>
    <mergeCell ref="CW32:DM32"/>
    <mergeCell ref="BK36:CE36"/>
    <mergeCell ref="CW37:DM37"/>
    <mergeCell ref="CX44:DJ44"/>
    <mergeCell ref="DK44:DW44"/>
    <mergeCell ref="CF35:CV35"/>
    <mergeCell ref="BK30:CE30"/>
    <mergeCell ref="CH47:CW47"/>
    <mergeCell ref="BK37:CE37"/>
    <mergeCell ref="CH43:EJ43"/>
    <mergeCell ref="DN33:ED33"/>
    <mergeCell ref="CF37:CV37"/>
    <mergeCell ref="BC43:BT44"/>
    <mergeCell ref="BU48:CG48"/>
    <mergeCell ref="BU47:CG47"/>
    <mergeCell ref="BC46:BT46"/>
    <mergeCell ref="AQ48:BB48"/>
    <mergeCell ref="BC50:BT50"/>
    <mergeCell ref="BK48:BT48"/>
    <mergeCell ref="BC47:BT47"/>
    <mergeCell ref="BU46:CG46"/>
    <mergeCell ref="AQ47:BB47"/>
    <mergeCell ref="AQ49:BB49"/>
    <mergeCell ref="A46:AJ46"/>
    <mergeCell ref="AK49:AP49"/>
    <mergeCell ref="A49:AJ49"/>
    <mergeCell ref="BU50:CG50"/>
    <mergeCell ref="AQ46:BB46"/>
    <mergeCell ref="AK59:AP59"/>
    <mergeCell ref="AK50:AP50"/>
    <mergeCell ref="A50:AJ50"/>
    <mergeCell ref="A47:AJ47"/>
    <mergeCell ref="AT35:BB35"/>
    <mergeCell ref="AN36:AS36"/>
    <mergeCell ref="AN35:AS35"/>
    <mergeCell ref="A37:AM37"/>
    <mergeCell ref="AQ43:BB44"/>
    <mergeCell ref="AK43:AP44"/>
    <mergeCell ref="A36:AM36"/>
    <mergeCell ref="AK48:AP48"/>
    <mergeCell ref="A45:AJ45"/>
    <mergeCell ref="AK45:AP45"/>
    <mergeCell ref="A53:AJ53"/>
    <mergeCell ref="AK53:AP53"/>
    <mergeCell ref="A43:AJ44"/>
    <mergeCell ref="A48:AJ48"/>
    <mergeCell ref="A80:AJ80"/>
    <mergeCell ref="AQ52:BB52"/>
    <mergeCell ref="BU52:CG52"/>
    <mergeCell ref="AQ51:BB51"/>
    <mergeCell ref="BC51:BT51"/>
    <mergeCell ref="BU51:CG51"/>
    <mergeCell ref="BK52:BT52"/>
    <mergeCell ref="A52:AJ52"/>
    <mergeCell ref="A66:AJ66"/>
    <mergeCell ref="AK62:AP62"/>
    <mergeCell ref="A79:AJ79"/>
    <mergeCell ref="A84:AJ84"/>
    <mergeCell ref="A85:AJ85"/>
    <mergeCell ref="A62:AJ62"/>
    <mergeCell ref="A68:AJ68"/>
    <mergeCell ref="A65:AJ65"/>
    <mergeCell ref="A70:AJ70"/>
    <mergeCell ref="A75:AJ75"/>
    <mergeCell ref="A69:AJ69"/>
    <mergeCell ref="A73:AJ73"/>
    <mergeCell ref="A77:AJ77"/>
    <mergeCell ref="A74:AJ74"/>
    <mergeCell ref="A76:AJ76"/>
    <mergeCell ref="AK77:AP77"/>
    <mergeCell ref="AK78:AP78"/>
    <mergeCell ref="A78:AJ78"/>
    <mergeCell ref="AK55:AP55"/>
    <mergeCell ref="A54:AJ54"/>
    <mergeCell ref="A72:AJ72"/>
    <mergeCell ref="A60:AJ60"/>
    <mergeCell ref="A64:AJ64"/>
    <mergeCell ref="A57:AJ57"/>
    <mergeCell ref="A59:AJ59"/>
    <mergeCell ref="A61:AJ61"/>
    <mergeCell ref="A58:AJ58"/>
    <mergeCell ref="A71:AJ71"/>
    <mergeCell ref="CH116:CW116"/>
    <mergeCell ref="AK52:AO52"/>
    <mergeCell ref="A51:AJ51"/>
    <mergeCell ref="A81:AJ81"/>
    <mergeCell ref="A63:AJ63"/>
    <mergeCell ref="A55:AJ55"/>
    <mergeCell ref="AK69:AP69"/>
    <mergeCell ref="AK71:AP71"/>
    <mergeCell ref="A56:AJ56"/>
    <mergeCell ref="AK51:AP51"/>
    <mergeCell ref="CF126:CV126"/>
    <mergeCell ref="CX114:DJ114"/>
    <mergeCell ref="CH114:CW114"/>
    <mergeCell ref="CF120:ES120"/>
    <mergeCell ref="CX117:DJ117"/>
    <mergeCell ref="DK117:DW117"/>
    <mergeCell ref="BU116:CG116"/>
    <mergeCell ref="BL120:CE121"/>
    <mergeCell ref="BU117:CG117"/>
    <mergeCell ref="BU114:CG114"/>
    <mergeCell ref="ET120:FJ121"/>
    <mergeCell ref="AP120:AU121"/>
    <mergeCell ref="AV120:BK121"/>
    <mergeCell ref="EE121:ES121"/>
    <mergeCell ref="CF121:CV121"/>
    <mergeCell ref="CW125:DM125"/>
    <mergeCell ref="CF124:CV124"/>
    <mergeCell ref="CF125:CV125"/>
    <mergeCell ref="ET125:FJ125"/>
    <mergeCell ref="EE125:ES125"/>
    <mergeCell ref="DN125:ED125"/>
    <mergeCell ref="DN126:ED126"/>
    <mergeCell ref="BL129:CE129"/>
    <mergeCell ref="AV137:BK137"/>
    <mergeCell ref="AV136:BK136"/>
    <mergeCell ref="BL134:CE134"/>
    <mergeCell ref="AV134:BK134"/>
    <mergeCell ref="BL136:CE136"/>
    <mergeCell ref="AV135:BK135"/>
    <mergeCell ref="BL135:CE135"/>
    <mergeCell ref="ET143:FJ143"/>
    <mergeCell ref="DN143:ED143"/>
    <mergeCell ref="EE143:ES143"/>
    <mergeCell ref="EE140:ES140"/>
    <mergeCell ref="EE142:ES142"/>
    <mergeCell ref="ET141:FJ141"/>
    <mergeCell ref="DN141:ED141"/>
    <mergeCell ref="ET142:FJ142"/>
    <mergeCell ref="ET140:FJ140"/>
    <mergeCell ref="EE141:ES141"/>
    <mergeCell ref="CF142:CV142"/>
    <mergeCell ref="BL137:CE137"/>
    <mergeCell ref="CF137:CV137"/>
    <mergeCell ref="CF138:CV138"/>
    <mergeCell ref="BL138:CE138"/>
    <mergeCell ref="EE138:ES138"/>
    <mergeCell ref="CF140:CV140"/>
    <mergeCell ref="DN139:ED139"/>
    <mergeCell ref="CF139:CV139"/>
    <mergeCell ref="DN142:ED142"/>
    <mergeCell ref="BL142:CE142"/>
    <mergeCell ref="CW141:DM141"/>
    <mergeCell ref="CF141:CV141"/>
    <mergeCell ref="BL141:CE141"/>
    <mergeCell ref="CW137:DM137"/>
    <mergeCell ref="DN140:ED140"/>
    <mergeCell ref="R147:AE147"/>
    <mergeCell ref="AH147:BH147"/>
    <mergeCell ref="A144:BB144"/>
    <mergeCell ref="AQ143:AU143"/>
    <mergeCell ref="AV142:BK142"/>
    <mergeCell ref="AV141:BK141"/>
    <mergeCell ref="AQ142:AU142"/>
    <mergeCell ref="CW138:DM138"/>
    <mergeCell ref="CW139:DM139"/>
    <mergeCell ref="CW140:DM140"/>
    <mergeCell ref="BL140:CE140"/>
    <mergeCell ref="BL139:CE139"/>
    <mergeCell ref="CW142:DM142"/>
    <mergeCell ref="AV140:BK140"/>
    <mergeCell ref="AV139:BK139"/>
    <mergeCell ref="AV138:BK138"/>
    <mergeCell ref="BZ144:DA145"/>
    <mergeCell ref="CW143:DM143"/>
    <mergeCell ref="CF143:CV143"/>
    <mergeCell ref="A143:AO143"/>
    <mergeCell ref="AV143:BK143"/>
    <mergeCell ref="BL143:CE143"/>
    <mergeCell ref="A141:AO141"/>
    <mergeCell ref="AQ141:AU141"/>
    <mergeCell ref="A139:AO139"/>
    <mergeCell ref="AQ139:AU139"/>
    <mergeCell ref="DS146:ES146"/>
    <mergeCell ref="DS145:ES145"/>
    <mergeCell ref="B145:BB145"/>
    <mergeCell ref="DC146:DP146"/>
    <mergeCell ref="R146:AE146"/>
    <mergeCell ref="AH146:BH146"/>
    <mergeCell ref="A142:AO142"/>
    <mergeCell ref="AQ137:AU137"/>
    <mergeCell ref="A131:AO131"/>
    <mergeCell ref="AQ130:AU130"/>
    <mergeCell ref="A136:AO136"/>
    <mergeCell ref="AQ132:AU132"/>
    <mergeCell ref="A132:AO132"/>
    <mergeCell ref="A135:AO135"/>
    <mergeCell ref="A133:AO133"/>
    <mergeCell ref="AQ135:AU135"/>
    <mergeCell ref="AQ131:AU131"/>
    <mergeCell ref="AQ136:AU136"/>
    <mergeCell ref="AK109:AP109"/>
    <mergeCell ref="AK110:AP110"/>
    <mergeCell ref="A122:AO122"/>
    <mergeCell ref="A127:AO127"/>
    <mergeCell ref="A126:AO126"/>
    <mergeCell ref="AK116:AP116"/>
    <mergeCell ref="AQ113:BB113"/>
    <mergeCell ref="A124:AO124"/>
    <mergeCell ref="A109:AJ109"/>
    <mergeCell ref="A110:AJ110"/>
    <mergeCell ref="A130:AO130"/>
    <mergeCell ref="A128:AO128"/>
    <mergeCell ref="A113:AJ113"/>
    <mergeCell ref="AK117:AP117"/>
    <mergeCell ref="A116:AJ116"/>
    <mergeCell ref="A117:AJ117"/>
    <mergeCell ref="A129:AO129"/>
    <mergeCell ref="A123:AO123"/>
    <mergeCell ref="AK99:AP99"/>
    <mergeCell ref="AK105:AP105"/>
    <mergeCell ref="A106:AJ106"/>
    <mergeCell ref="AK97:AO97"/>
    <mergeCell ref="A99:AJ99"/>
    <mergeCell ref="AK101:AP101"/>
    <mergeCell ref="A102:AJ102"/>
    <mergeCell ref="A100:AJ100"/>
    <mergeCell ref="AK106:AP106"/>
    <mergeCell ref="AK102:AP102"/>
    <mergeCell ref="A101:AJ101"/>
    <mergeCell ref="AK100:AP100"/>
    <mergeCell ref="AK108:AP108"/>
    <mergeCell ref="A105:AJ105"/>
    <mergeCell ref="A107:AJ107"/>
    <mergeCell ref="AK107:AP107"/>
    <mergeCell ref="A103:AJ103"/>
    <mergeCell ref="A108:AJ108"/>
    <mergeCell ref="AK103:AP103"/>
    <mergeCell ref="AQ97:BB97"/>
    <mergeCell ref="AK98:AP98"/>
    <mergeCell ref="AK94:AP94"/>
    <mergeCell ref="AK96:AP96"/>
    <mergeCell ref="A94:AJ94"/>
    <mergeCell ref="A97:AJ97"/>
    <mergeCell ref="A96:AJ96"/>
    <mergeCell ref="A95:AJ95"/>
    <mergeCell ref="AK95:AP95"/>
    <mergeCell ref="A98:AJ98"/>
    <mergeCell ref="CX91:DJ91"/>
    <mergeCell ref="AK92:AP92"/>
    <mergeCell ref="BC98:BT98"/>
    <mergeCell ref="BC95:BT95"/>
    <mergeCell ref="BC93:BT93"/>
    <mergeCell ref="AQ96:BB96"/>
    <mergeCell ref="AQ94:BB94"/>
    <mergeCell ref="AQ98:BB98"/>
    <mergeCell ref="BK97:BT97"/>
    <mergeCell ref="AQ95:BB95"/>
    <mergeCell ref="AQ89:BB89"/>
    <mergeCell ref="AK89:AP89"/>
    <mergeCell ref="A90:AJ90"/>
    <mergeCell ref="AQ92:BB92"/>
    <mergeCell ref="AK91:AP91"/>
    <mergeCell ref="CX92:DJ92"/>
    <mergeCell ref="BU91:CG91"/>
    <mergeCell ref="A91:AJ91"/>
    <mergeCell ref="AQ91:BB91"/>
    <mergeCell ref="A92:AJ92"/>
    <mergeCell ref="A88:AJ88"/>
    <mergeCell ref="AQ88:BB88"/>
    <mergeCell ref="AK88:AP88"/>
    <mergeCell ref="BU88:CG88"/>
    <mergeCell ref="A93:AJ93"/>
    <mergeCell ref="AK93:AP93"/>
    <mergeCell ref="BC91:BT91"/>
    <mergeCell ref="A89:AJ89"/>
    <mergeCell ref="AQ90:BB90"/>
    <mergeCell ref="AK90:AP90"/>
    <mergeCell ref="A83:AJ83"/>
    <mergeCell ref="A82:AJ82"/>
    <mergeCell ref="A86:AJ86"/>
    <mergeCell ref="DK94:DW94"/>
    <mergeCell ref="CX93:DJ93"/>
    <mergeCell ref="BU94:CG94"/>
    <mergeCell ref="BU93:CG93"/>
    <mergeCell ref="AK87:AP87"/>
    <mergeCell ref="BU89:CG89"/>
    <mergeCell ref="BU90:CG90"/>
    <mergeCell ref="DK87:DW87"/>
    <mergeCell ref="EX84:FJ84"/>
    <mergeCell ref="EK84:EW84"/>
    <mergeCell ref="EX86:FJ86"/>
    <mergeCell ref="EX85:FJ85"/>
    <mergeCell ref="DX83:EJ83"/>
    <mergeCell ref="DX84:EJ84"/>
    <mergeCell ref="EK86:EW86"/>
    <mergeCell ref="DK86:DW86"/>
    <mergeCell ref="DK83:DW83"/>
    <mergeCell ref="AK70:AP70"/>
    <mergeCell ref="AK74:AP74"/>
    <mergeCell ref="AK75:AP75"/>
    <mergeCell ref="AK83:AP83"/>
    <mergeCell ref="AK79:AP79"/>
    <mergeCell ref="AK73:AP73"/>
    <mergeCell ref="AK80:AP80"/>
    <mergeCell ref="AK76:AP76"/>
    <mergeCell ref="AK81:AP81"/>
    <mergeCell ref="BU95:CG95"/>
    <mergeCell ref="BC94:BT94"/>
    <mergeCell ref="CH89:CW89"/>
    <mergeCell ref="BC89:BT89"/>
    <mergeCell ref="BC86:BT86"/>
    <mergeCell ref="BU96:CG96"/>
    <mergeCell ref="BU87:CG87"/>
    <mergeCell ref="CH90:CW90"/>
    <mergeCell ref="CH86:CW86"/>
    <mergeCell ref="AQ70:BB70"/>
    <mergeCell ref="AQ74:BB74"/>
    <mergeCell ref="AQ69:BB69"/>
    <mergeCell ref="AQ73:BB73"/>
    <mergeCell ref="CX86:DJ86"/>
    <mergeCell ref="CX87:DJ87"/>
    <mergeCell ref="BU82:CG82"/>
    <mergeCell ref="BU85:CG85"/>
    <mergeCell ref="BC85:BT85"/>
    <mergeCell ref="AQ85:BB85"/>
    <mergeCell ref="AK66:AP66"/>
    <mergeCell ref="AK64:AP64"/>
    <mergeCell ref="AK65:AP65"/>
    <mergeCell ref="AQ68:BB68"/>
    <mergeCell ref="AQ64:BB64"/>
    <mergeCell ref="AQ63:BB63"/>
    <mergeCell ref="AQ66:BB66"/>
    <mergeCell ref="CH49:CW49"/>
    <mergeCell ref="DK49:DW49"/>
    <mergeCell ref="CH62:CW62"/>
    <mergeCell ref="CX50:DJ50"/>
    <mergeCell ref="DK55:DW55"/>
    <mergeCell ref="CX55:DJ55"/>
    <mergeCell ref="CH51:CW51"/>
    <mergeCell ref="CH53:CW53"/>
    <mergeCell ref="CX61:DJ61"/>
    <mergeCell ref="CX49:DJ49"/>
    <mergeCell ref="CH84:CW84"/>
    <mergeCell ref="CX59:DJ59"/>
    <mergeCell ref="CX56:DJ56"/>
    <mergeCell ref="CX57:DJ57"/>
    <mergeCell ref="CH63:CW63"/>
    <mergeCell ref="CH82:CW82"/>
    <mergeCell ref="CH77:CW77"/>
    <mergeCell ref="CX77:DJ77"/>
    <mergeCell ref="CH76:CW76"/>
    <mergeCell ref="CH61:CW61"/>
    <mergeCell ref="DK113:DW113"/>
    <mergeCell ref="CX112:DJ112"/>
    <mergeCell ref="CX113:DJ113"/>
    <mergeCell ref="DK103:DW103"/>
    <mergeCell ref="DK109:DW109"/>
    <mergeCell ref="DK104:DW104"/>
    <mergeCell ref="DK110:DW110"/>
    <mergeCell ref="DK111:DW111"/>
    <mergeCell ref="CX110:DJ110"/>
    <mergeCell ref="DK106:DW106"/>
    <mergeCell ref="DK52:DW52"/>
    <mergeCell ref="CH107:CW107"/>
    <mergeCell ref="CH73:CW73"/>
    <mergeCell ref="CH83:CW83"/>
    <mergeCell ref="CX83:DJ83"/>
    <mergeCell ref="CH80:CW80"/>
    <mergeCell ref="CX81:DJ81"/>
    <mergeCell ref="CX84:DJ84"/>
    <mergeCell ref="CX85:DJ85"/>
    <mergeCell ref="CX80:DJ80"/>
    <mergeCell ref="DK89:DW89"/>
    <mergeCell ref="CX97:DJ97"/>
    <mergeCell ref="DK93:DW93"/>
    <mergeCell ref="CH109:CW109"/>
    <mergeCell ref="CH110:CW110"/>
    <mergeCell ref="CH108:CW108"/>
    <mergeCell ref="DK108:DW108"/>
    <mergeCell ref="CX96:DJ96"/>
    <mergeCell ref="CX94:DJ94"/>
    <mergeCell ref="CX95:DJ95"/>
    <mergeCell ref="CH113:CW113"/>
    <mergeCell ref="CX109:DJ109"/>
    <mergeCell ref="CH111:CW111"/>
    <mergeCell ref="CH98:CW98"/>
    <mergeCell ref="CX100:DJ100"/>
    <mergeCell ref="CX99:DJ99"/>
    <mergeCell ref="CX111:DJ111"/>
    <mergeCell ref="CX108:DJ108"/>
    <mergeCell ref="CH112:CW112"/>
    <mergeCell ref="CH106:CW106"/>
    <mergeCell ref="BC109:BT109"/>
    <mergeCell ref="BU107:CG107"/>
    <mergeCell ref="BU110:CG110"/>
    <mergeCell ref="BU111:CG111"/>
    <mergeCell ref="BU109:CG109"/>
    <mergeCell ref="BU108:CG108"/>
    <mergeCell ref="BC107:BT107"/>
    <mergeCell ref="BC111:BT111"/>
    <mergeCell ref="A112:AJ112"/>
    <mergeCell ref="BC114:BT114"/>
    <mergeCell ref="AQ123:AU123"/>
    <mergeCell ref="AQ117:BB117"/>
    <mergeCell ref="BC117:BT117"/>
    <mergeCell ref="AV123:BK123"/>
    <mergeCell ref="AQ108:BB108"/>
    <mergeCell ref="BC108:BT108"/>
    <mergeCell ref="AQ107:BB107"/>
    <mergeCell ref="BU105:CG105"/>
    <mergeCell ref="BC106:BT106"/>
    <mergeCell ref="AQ106:BB106"/>
    <mergeCell ref="AQ105:BB105"/>
    <mergeCell ref="BC105:BT105"/>
    <mergeCell ref="BC103:BT103"/>
    <mergeCell ref="BC104:BT104"/>
    <mergeCell ref="BU106:CG106"/>
    <mergeCell ref="BL126:CE126"/>
    <mergeCell ref="BL125:CE125"/>
    <mergeCell ref="BL124:CE124"/>
    <mergeCell ref="BL122:CE122"/>
    <mergeCell ref="BC110:BT110"/>
    <mergeCell ref="BU113:CG113"/>
    <mergeCell ref="BU112:CG112"/>
    <mergeCell ref="A151:BB151"/>
    <mergeCell ref="A148:AE148"/>
    <mergeCell ref="A149:BB149"/>
    <mergeCell ref="AV125:BK125"/>
    <mergeCell ref="A125:AO125"/>
    <mergeCell ref="A140:AO140"/>
    <mergeCell ref="AQ140:AU140"/>
    <mergeCell ref="A138:AO138"/>
    <mergeCell ref="AQ138:AU138"/>
    <mergeCell ref="A137:AO137"/>
    <mergeCell ref="CH70:CW70"/>
    <mergeCell ref="CH99:CW99"/>
    <mergeCell ref="CH97:CW97"/>
    <mergeCell ref="CH67:CW67"/>
    <mergeCell ref="CH92:CW92"/>
    <mergeCell ref="CH93:CW93"/>
    <mergeCell ref="CH78:CW78"/>
    <mergeCell ref="CH79:CW79"/>
    <mergeCell ref="CH91:CW91"/>
    <mergeCell ref="CH72:CW72"/>
    <mergeCell ref="DX106:EJ106"/>
    <mergeCell ref="BU100:CG100"/>
    <mergeCell ref="BU104:CG104"/>
    <mergeCell ref="BU101:CG101"/>
    <mergeCell ref="BU61:CG61"/>
    <mergeCell ref="BU92:CG92"/>
    <mergeCell ref="BU71:CG71"/>
    <mergeCell ref="BU62:CG62"/>
    <mergeCell ref="BU86:CG86"/>
    <mergeCell ref="BU69:CG69"/>
    <mergeCell ref="CX107:DJ107"/>
    <mergeCell ref="CX106:DJ106"/>
    <mergeCell ref="CX105:DJ105"/>
    <mergeCell ref="CX103:DJ103"/>
    <mergeCell ref="CX104:DJ104"/>
    <mergeCell ref="DK105:DW105"/>
    <mergeCell ref="FL104:FP104"/>
    <mergeCell ref="CX101:DJ101"/>
    <mergeCell ref="DK99:DW99"/>
    <mergeCell ref="DK98:DW98"/>
    <mergeCell ref="EK100:EW100"/>
    <mergeCell ref="DX104:EJ104"/>
    <mergeCell ref="DK101:DW101"/>
    <mergeCell ref="DK100:DW100"/>
    <mergeCell ref="FL101:FP101"/>
    <mergeCell ref="DK102:DW102"/>
    <mergeCell ref="EX62:FJ62"/>
    <mergeCell ref="EK71:EW71"/>
    <mergeCell ref="EX71:FJ71"/>
    <mergeCell ref="EX97:FJ97"/>
    <mergeCell ref="DX97:EJ97"/>
    <mergeCell ref="DX98:EJ98"/>
    <mergeCell ref="DX63:EJ63"/>
    <mergeCell ref="DX66:EJ66"/>
    <mergeCell ref="DX65:EJ65"/>
    <mergeCell ref="EK64:EW64"/>
    <mergeCell ref="EX46:FJ46"/>
    <mergeCell ref="EK46:EW46"/>
    <mergeCell ref="EX44:FJ44"/>
    <mergeCell ref="EX45:FJ45"/>
    <mergeCell ref="EK45:EW45"/>
    <mergeCell ref="CX98:DJ98"/>
    <mergeCell ref="EX47:FJ47"/>
    <mergeCell ref="EK47:EW47"/>
    <mergeCell ref="EX91:FJ91"/>
    <mergeCell ref="EX89:FJ89"/>
    <mergeCell ref="FL100:FP100"/>
    <mergeCell ref="EX87:FJ87"/>
    <mergeCell ref="EK80:EW80"/>
    <mergeCell ref="FL79:FP79"/>
    <mergeCell ref="EK81:EW81"/>
    <mergeCell ref="EX83:FJ83"/>
    <mergeCell ref="EX80:FJ80"/>
    <mergeCell ref="EX79:FJ79"/>
    <mergeCell ref="EX90:FJ90"/>
    <mergeCell ref="ET35:FJ35"/>
    <mergeCell ref="EX53:FJ53"/>
    <mergeCell ref="ET28:FJ28"/>
    <mergeCell ref="ET31:FJ31"/>
    <mergeCell ref="ET32:FJ32"/>
    <mergeCell ref="ET29:FJ29"/>
    <mergeCell ref="EK44:EW44"/>
    <mergeCell ref="EK48:EW48"/>
    <mergeCell ref="EX52:FJ52"/>
    <mergeCell ref="EE28:ES28"/>
    <mergeCell ref="DX45:EJ45"/>
    <mergeCell ref="CX46:DJ46"/>
    <mergeCell ref="DX47:EJ47"/>
    <mergeCell ref="CX45:DJ45"/>
    <mergeCell ref="DK46:DW46"/>
    <mergeCell ref="CX48:DJ48"/>
    <mergeCell ref="DK48:DW48"/>
    <mergeCell ref="DK47:DW47"/>
    <mergeCell ref="DX46:EJ46"/>
    <mergeCell ref="DX48:EJ48"/>
    <mergeCell ref="DX49:EJ49"/>
    <mergeCell ref="CX54:DJ54"/>
    <mergeCell ref="CX53:DJ53"/>
    <mergeCell ref="DX51:EJ51"/>
    <mergeCell ref="DK50:DW50"/>
    <mergeCell ref="DX50:EJ50"/>
    <mergeCell ref="DX52:EJ52"/>
    <mergeCell ref="CX51:DJ51"/>
    <mergeCell ref="DK51:DW51"/>
    <mergeCell ref="DK53:DW53"/>
    <mergeCell ref="EX61:FJ61"/>
    <mergeCell ref="EX64:FJ64"/>
    <mergeCell ref="EX70:FJ70"/>
    <mergeCell ref="EK62:EW62"/>
    <mergeCell ref="EK61:EW61"/>
    <mergeCell ref="EX67:FJ67"/>
    <mergeCell ref="EK68:EW68"/>
    <mergeCell ref="EK69:EW69"/>
    <mergeCell ref="EK70:EW70"/>
    <mergeCell ref="EK63:EW63"/>
    <mergeCell ref="EX57:FJ57"/>
    <mergeCell ref="DX53:EJ53"/>
    <mergeCell ref="DX54:EJ54"/>
    <mergeCell ref="CX52:DJ52"/>
    <mergeCell ref="EX56:FJ56"/>
    <mergeCell ref="EK57:EW57"/>
    <mergeCell ref="EX55:FJ55"/>
    <mergeCell ref="EX54:FJ54"/>
    <mergeCell ref="DX55:EJ55"/>
    <mergeCell ref="EK55:EW55"/>
    <mergeCell ref="DX103:EJ103"/>
    <mergeCell ref="DX108:EJ108"/>
    <mergeCell ref="FL88:FP88"/>
    <mergeCell ref="EX88:FJ88"/>
    <mergeCell ref="FL95:FP95"/>
    <mergeCell ref="DX101:EJ101"/>
    <mergeCell ref="DX99:EJ99"/>
    <mergeCell ref="DX91:EJ91"/>
    <mergeCell ref="DX92:EJ92"/>
    <mergeCell ref="DX93:EJ93"/>
    <mergeCell ref="EK78:EW78"/>
    <mergeCell ref="DX77:EJ77"/>
    <mergeCell ref="EK79:EW79"/>
    <mergeCell ref="DX107:EJ107"/>
    <mergeCell ref="DK84:DW84"/>
    <mergeCell ref="DK107:DW107"/>
    <mergeCell ref="DK85:DW85"/>
    <mergeCell ref="DK88:DW88"/>
    <mergeCell ref="DK92:DW92"/>
    <mergeCell ref="DX90:EJ90"/>
    <mergeCell ref="DX73:EJ73"/>
    <mergeCell ref="EK76:EW76"/>
    <mergeCell ref="DX74:EJ74"/>
    <mergeCell ref="AQ79:BB79"/>
    <mergeCell ref="BC79:BT79"/>
    <mergeCell ref="BU79:CG79"/>
    <mergeCell ref="DX79:EJ79"/>
    <mergeCell ref="BC75:BT75"/>
    <mergeCell ref="BU75:CG75"/>
    <mergeCell ref="CX74:DJ74"/>
    <mergeCell ref="AQ76:BB76"/>
    <mergeCell ref="BC76:BT76"/>
    <mergeCell ref="BU76:CG76"/>
    <mergeCell ref="AQ77:BB77"/>
    <mergeCell ref="BU80:CG80"/>
    <mergeCell ref="BC82:BT82"/>
    <mergeCell ref="BU81:CG81"/>
    <mergeCell ref="AQ78:BB78"/>
    <mergeCell ref="AQ81:BB81"/>
    <mergeCell ref="BC101:BT101"/>
    <mergeCell ref="BC102:BT102"/>
    <mergeCell ref="BC100:BT100"/>
    <mergeCell ref="BC99:BT99"/>
    <mergeCell ref="BU98:CG98"/>
    <mergeCell ref="DX82:EJ82"/>
    <mergeCell ref="DX85:EJ85"/>
    <mergeCell ref="DX89:EJ89"/>
    <mergeCell ref="CX102:DJ102"/>
    <mergeCell ref="DK96:DW96"/>
    <mergeCell ref="EX76:FJ76"/>
    <mergeCell ref="DX75:EJ75"/>
    <mergeCell ref="DX76:EJ76"/>
    <mergeCell ref="EK77:EW77"/>
    <mergeCell ref="BU99:CG99"/>
    <mergeCell ref="BU102:CG102"/>
    <mergeCell ref="BU97:CG97"/>
    <mergeCell ref="EK82:EW82"/>
    <mergeCell ref="CX76:DJ76"/>
    <mergeCell ref="DX81:EJ81"/>
    <mergeCell ref="FL77:FP77"/>
    <mergeCell ref="FL74:FP74"/>
    <mergeCell ref="EX72:FJ72"/>
    <mergeCell ref="FL76:FP76"/>
    <mergeCell ref="EX73:FJ73"/>
    <mergeCell ref="BC96:BT96"/>
    <mergeCell ref="FL73:FP73"/>
    <mergeCell ref="EX75:FJ75"/>
    <mergeCell ref="FL75:FP75"/>
    <mergeCell ref="BC77:BT77"/>
    <mergeCell ref="AQ71:BB71"/>
    <mergeCell ref="CH74:CW74"/>
    <mergeCell ref="DK78:DW78"/>
    <mergeCell ref="DX78:EJ78"/>
    <mergeCell ref="EX78:FJ78"/>
    <mergeCell ref="EX74:FJ74"/>
    <mergeCell ref="EK74:EW74"/>
    <mergeCell ref="DK77:DW77"/>
    <mergeCell ref="EK75:EW75"/>
    <mergeCell ref="BU77:CG77"/>
    <mergeCell ref="BC69:BT69"/>
    <mergeCell ref="EK73:EW73"/>
    <mergeCell ref="DK74:DW74"/>
    <mergeCell ref="EX77:FJ77"/>
    <mergeCell ref="A67:AJ67"/>
    <mergeCell ref="AK67:AP67"/>
    <mergeCell ref="AQ67:BB67"/>
    <mergeCell ref="BC67:BT67"/>
    <mergeCell ref="CH75:CW75"/>
    <mergeCell ref="CX75:DJ75"/>
    <mergeCell ref="CX70:DJ70"/>
    <mergeCell ref="BU68:CG68"/>
    <mergeCell ref="BU67:CG67"/>
    <mergeCell ref="BC68:BT68"/>
    <mergeCell ref="CX79:DJ79"/>
    <mergeCell ref="BU59:CG59"/>
    <mergeCell ref="CH60:CW60"/>
    <mergeCell ref="CX71:DJ71"/>
    <mergeCell ref="CX78:DJ78"/>
    <mergeCell ref="CH71:CW71"/>
    <mergeCell ref="CX58:DJ58"/>
    <mergeCell ref="DK58:DW58"/>
    <mergeCell ref="DX58:EJ58"/>
    <mergeCell ref="BU58:CG58"/>
    <mergeCell ref="CX60:DJ60"/>
    <mergeCell ref="CX67:DJ67"/>
    <mergeCell ref="DX61:EJ61"/>
    <mergeCell ref="DK60:DW60"/>
    <mergeCell ref="DK61:DW61"/>
    <mergeCell ref="DK65:DW65"/>
    <mergeCell ref="EX69:FJ69"/>
    <mergeCell ref="EX63:FJ63"/>
    <mergeCell ref="EX66:FJ66"/>
    <mergeCell ref="EX58:FJ58"/>
    <mergeCell ref="EK58:EW58"/>
    <mergeCell ref="BU60:CG60"/>
    <mergeCell ref="DX60:EJ60"/>
    <mergeCell ref="EK60:EW60"/>
    <mergeCell ref="EX59:FJ59"/>
    <mergeCell ref="EK59:EW59"/>
    <mergeCell ref="DX72:EJ72"/>
    <mergeCell ref="AK72:AP72"/>
    <mergeCell ref="AQ72:BB72"/>
    <mergeCell ref="BC72:BT72"/>
    <mergeCell ref="BU72:CG72"/>
    <mergeCell ref="EX60:FJ60"/>
    <mergeCell ref="EK72:EW72"/>
    <mergeCell ref="DX70:EJ70"/>
    <mergeCell ref="DX71:EJ71"/>
    <mergeCell ref="DX67:EJ67"/>
    <mergeCell ref="EX65:FJ65"/>
    <mergeCell ref="EK65:EW65"/>
    <mergeCell ref="BC70:BT70"/>
    <mergeCell ref="BU70:CG70"/>
    <mergeCell ref="DK67:DW67"/>
    <mergeCell ref="BC65:BT65"/>
    <mergeCell ref="BU65:CG65"/>
    <mergeCell ref="CX65:DJ65"/>
    <mergeCell ref="EK67:EW67"/>
    <mergeCell ref="EX68:FJ68"/>
  </mergeCells>
  <printOptions/>
  <pageMargins left="0.15748031496062992" right="0.15748031496062992" top="0.15748031496062992" bottom="0.1968503937007874" header="0.15748031496062992" footer="0"/>
  <pageSetup fitToHeight="6" horizontalDpi="600" verticalDpi="600" orientation="landscape" paperSize="9" scale="80" r:id="rId1"/>
  <rowBreaks count="1" manualBreakCount="1">
    <brk id="37" max="1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2015-05-05T12:49:02Z</cp:lastPrinted>
  <dcterms:created xsi:type="dcterms:W3CDTF">2005-02-01T12:32:18Z</dcterms:created>
  <dcterms:modified xsi:type="dcterms:W3CDTF">2015-05-12T06:42:53Z</dcterms:modified>
  <cp:category/>
  <cp:version/>
  <cp:contentType/>
  <cp:contentStatus/>
</cp:coreProperties>
</file>