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480" windowHeight="4500" activeTab="0"/>
  </bookViews>
  <sheets>
    <sheet name="Тит. лист" sheetId="1" r:id="rId1"/>
  </sheets>
  <definedNames>
    <definedName name="_xlnm.Print_Area" localSheetId="0">'Тит. лист'!$A$1:$FN$158</definedName>
  </definedNames>
  <calcPr fullCalcOnLoad="1"/>
</workbook>
</file>

<file path=xl/sharedStrings.xml><?xml version="1.0" encoding="utf-8"?>
<sst xmlns="http://schemas.openxmlformats.org/spreadsheetml/2006/main" count="758" uniqueCount="291">
  <si>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</si>
  <si>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</si>
  <si>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</si>
  <si>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</si>
  <si>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</si>
  <si>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</si>
  <si>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</si>
  <si>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</si>
  <si>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</si>
  <si>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</si>
  <si>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</si>
  <si>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</si>
  <si>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</si>
  <si>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</si>
  <si>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</si>
  <si>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</si>
  <si>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</si>
  <si>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</si>
  <si>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</si>
  <si>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</si>
  <si>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</si>
  <si>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Источники финансирования дефицита
бюджетов - всего</t>
  </si>
  <si>
    <t>0503127</t>
  </si>
  <si>
    <t>010</t>
  </si>
  <si>
    <t>500</t>
  </si>
  <si>
    <t>520</t>
  </si>
  <si>
    <t>источники внутреннего финансирования
бюджета</t>
  </si>
  <si>
    <t>из них: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</si>
  <si>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</si>
  <si>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</si>
  <si>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</si>
  <si>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</si>
  <si>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</si>
  <si>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</si>
  <si>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</si>
  <si>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</si>
  <si>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Изменение остатков в расчетах                                                                             (стр. 810 + 820)</t>
  </si>
  <si>
    <t>810</t>
  </si>
  <si>
    <t xml:space="preserve">из них:                                                                                                увеличение счетов расчетов (дебетовый остаток счета 21002000)  </t>
  </si>
  <si>
    <t>811</t>
  </si>
  <si>
    <t>уменьшение счетов расчетов (кредитовый остаток счета 30405000)</t>
  </si>
  <si>
    <t>812</t>
  </si>
  <si>
    <t>820</t>
  </si>
  <si>
    <t>821</t>
  </si>
  <si>
    <t>822</t>
  </si>
  <si>
    <t xml:space="preserve">                                    (подпись)                               (расшифровка подписи)</t>
  </si>
  <si>
    <t>_____________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</si>
  <si>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</si>
  <si>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</si>
  <si>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</si>
  <si>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</si>
  <si>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</si>
  <si>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</si>
  <si>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Код источника финансирования по бюджетной классификации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</si>
  <si>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</si>
  <si>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</si>
  <si>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Утвержденные                                                                      бюджетные                                                                   назначения</t>
  </si>
  <si>
    <t>через                                                              финансовые                                                          органы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</si>
  <si>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</si>
  <si>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02114794</t>
  </si>
  <si>
    <t>907</t>
  </si>
  <si>
    <t>90720202999050000151</t>
  </si>
  <si>
    <t>90720203027050000151</t>
  </si>
  <si>
    <t>90720203999050000151</t>
  </si>
  <si>
    <t>Прочие субвенции бюджетам муниципальных районов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</si>
  <si>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</si>
  <si>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90720203029050000151</t>
  </si>
  <si>
    <t>90720203020050000151</t>
  </si>
  <si>
    <t>Отдел образования Администрации Тацинского района Ростовской области</t>
  </si>
  <si>
    <t xml:space="preserve">            Бюджет  МО "Тацинский район"</t>
  </si>
  <si>
    <t>Возврат остатков субсидий, субвенций и иных межбюджетных трансфертов, имеющих целевое назначение, прошлых лет из бджетов муниципальных районов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</si>
  <si>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</si>
  <si>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2. Расходы бюджета</t>
  </si>
  <si>
    <t>Форма 0503127 с. 2</t>
  </si>
  <si>
    <t>Код расхода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</si>
  <si>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</si>
  <si>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</si>
  <si>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</si>
  <si>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</si>
  <si>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</si>
  <si>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</si>
  <si>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</si>
  <si>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</si>
  <si>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Прочие выплаты</t>
  </si>
  <si>
    <t>Прочие расходы</t>
  </si>
  <si>
    <t>Результат исполнения бюджета
(дефицит / профицит)</t>
  </si>
  <si>
    <t>Прочие  работы, услуги</t>
  </si>
  <si>
    <t>Заработная  плата</t>
  </si>
  <si>
    <t>всего:</t>
  </si>
  <si>
    <t>90721905000050000151</t>
  </si>
  <si>
    <t>Иванова С.Н.</t>
  </si>
  <si>
    <t>90720203024050000151</t>
  </si>
  <si>
    <t>Прочие субсидии бюджетам муниципальных районов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</si>
  <si>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</si>
  <si>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</si>
  <si>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бюджетов                         (стр. 811 + стр. 812)</t>
  </si>
  <si>
    <t>Изменение остатков по внутренним расчетам                                                                    (стр. 821 + стр. 822)</t>
  </si>
  <si>
    <t xml:space="preserve">в том числе:                                                               увеличение остатков по внутренним расчетам </t>
  </si>
  <si>
    <t xml:space="preserve">уменьшение остатков по внутренним расчетам    </t>
  </si>
  <si>
    <t xml:space="preserve">                 Устенко   Е.А.          </t>
  </si>
  <si>
    <t>Руководитель  ________________________        Кока Н.И.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</si>
  <si>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</si>
  <si>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90720202077050000151</t>
  </si>
  <si>
    <t xml:space="preserve">Субсидии бюджетам муниципальных районов на модернизацию региональных систем общего образования </t>
  </si>
  <si>
    <t>90720202145050000151</t>
  </si>
  <si>
    <t>Безвозмездные перечисления государственным и муниципальным организациям</t>
  </si>
  <si>
    <t>Начисления  на  оплату  труда</t>
  </si>
  <si>
    <t>Услуги  связи</t>
  </si>
  <si>
    <t>Коммунальные  услуги</t>
  </si>
  <si>
    <t>Пособие по  социальной  помощи  населению</t>
  </si>
  <si>
    <t>Начисления  на выплаты по оплате  труда</t>
  </si>
  <si>
    <t>220</t>
  </si>
  <si>
    <t>Директор МАУ "РКЦ Образования"</t>
  </si>
  <si>
    <t>201</t>
  </si>
  <si>
    <t>241</t>
  </si>
  <si>
    <t>90711302995050000130</t>
  </si>
  <si>
    <t>в том числе:                                                                                  Прочие доходы от компенсации затрат бюджетов муниципальных районов</t>
  </si>
  <si>
    <t>907 0113 0927000 321 00 262</t>
  </si>
  <si>
    <t>Субвенция бюджетам муниципальных районов на ежемесячное денежное вознаграждение за классное руководство</t>
  </si>
  <si>
    <t>90720203021050000151</t>
  </si>
  <si>
    <t>240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</si>
  <si>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</si>
  <si>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90711690050050000140</t>
  </si>
  <si>
    <t>90720202051050000151</t>
  </si>
  <si>
    <t>Субсидии бюджетам муниципальных районов на реализацию федеральных целевых программ</t>
  </si>
  <si>
    <t>90720204999050000151</t>
  </si>
  <si>
    <t>Прочие межбюджетные трансферты, передаваемые бюджетам муниципальных районов</t>
  </si>
  <si>
    <t>907 0702 0926000 870  00 290</t>
  </si>
  <si>
    <t>907 0709 0926000 870  00 290</t>
  </si>
  <si>
    <t>450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</si>
  <si>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</si>
  <si>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</si>
  <si>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</si>
  <si>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</si>
  <si>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281</t>
  </si>
  <si>
    <t>282</t>
  </si>
  <si>
    <t>Исполнители: Брыль И.Ю., Устенко Е.А.</t>
  </si>
  <si>
    <t>907 0709 0020400 242 11 226</t>
  </si>
  <si>
    <t>907 0113 0229999 851 00 290</t>
  </si>
  <si>
    <t xml:space="preserve">907 0701 0210159 611 00 241  </t>
  </si>
  <si>
    <t xml:space="preserve">907 0701 0217202  611 16 241  </t>
  </si>
  <si>
    <t xml:space="preserve">907 0702 0210259 611 00 241  </t>
  </si>
  <si>
    <t>907 0702 0217203 611 16 241</t>
  </si>
  <si>
    <t>907 0702 0210359 611 00 241</t>
  </si>
  <si>
    <t>907 0709 0212411 244 00 226</t>
  </si>
  <si>
    <t>907 0709 0212415 350 00 290</t>
  </si>
  <si>
    <t>907 0709 0220011 121 00 211</t>
  </si>
  <si>
    <t>907 0709 0220011 121 00 213</t>
  </si>
  <si>
    <t>907 0709 0220011 122 00 212</t>
  </si>
  <si>
    <t>907 0709 0220019 244 00 221</t>
  </si>
  <si>
    <t>907 0709 0220019 244 00 223</t>
  </si>
  <si>
    <t>907 0709 0220019 244 00 225</t>
  </si>
  <si>
    <t>907 0709 0220019 244 00 226</t>
  </si>
  <si>
    <t>907 0709 0220019 244 00 340</t>
  </si>
  <si>
    <t>907 0709 0220019 852 00 290</t>
  </si>
  <si>
    <t>907 0709 0227204 00 16 800</t>
  </si>
  <si>
    <t>907 0709 0227204 121 16 211</t>
  </si>
  <si>
    <t>907 0709 0227204 121 16 213</t>
  </si>
  <si>
    <t>907 0709 0227204 122 16 212</t>
  </si>
  <si>
    <t>907 0709 0227204 122 16 213</t>
  </si>
  <si>
    <t>907 0709 0220459 611 00 241</t>
  </si>
  <si>
    <t xml:space="preserve">907 0709 0220459 621 00 241 </t>
  </si>
  <si>
    <t>907 1004 0227242 123 16 226</t>
  </si>
  <si>
    <t>907 1004 0227218 244 16 226</t>
  </si>
  <si>
    <t>907 1004 0227218 321 16 262</t>
  </si>
  <si>
    <t>907 1004 0227222 321 16 262</t>
  </si>
  <si>
    <t>Работы, услуги по содержанию имущества</t>
  </si>
  <si>
    <t>Увеличение стоимости материальных запасов</t>
  </si>
  <si>
    <r>
      <t xml:space="preserve">907 1004 0225260 321 16 262 </t>
    </r>
    <r>
      <rPr>
        <b/>
        <i/>
        <sz val="9"/>
        <color indexed="10"/>
        <rFont val="Arial"/>
        <family val="2"/>
      </rPr>
      <t>206</t>
    </r>
  </si>
  <si>
    <t>213</t>
  </si>
  <si>
    <t>214</t>
  </si>
  <si>
    <t>230</t>
  </si>
  <si>
    <t>231</t>
  </si>
  <si>
    <t>232</t>
  </si>
  <si>
    <t>243</t>
  </si>
  <si>
    <t>244</t>
  </si>
  <si>
    <t>245</t>
  </si>
  <si>
    <t>246</t>
  </si>
  <si>
    <t>907 0709 0220019 244 00 222</t>
  </si>
  <si>
    <t>Транспортные   услуги</t>
  </si>
  <si>
    <t>907 0709 0227204 244 16 226</t>
  </si>
  <si>
    <t>907 0702 0210359 611 09 241</t>
  </si>
  <si>
    <t>256</t>
  </si>
  <si>
    <t>257</t>
  </si>
  <si>
    <t>60654000</t>
  </si>
  <si>
    <t>907 0702 0210359 611 10 241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</si>
  <si>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</si>
  <si>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</si>
  <si>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</si>
  <si>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226</t>
  </si>
  <si>
    <t>228</t>
  </si>
  <si>
    <t>229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</si>
  <si>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</si>
  <si>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90720202215050000151</t>
  </si>
  <si>
    <r>
      <t xml:space="preserve">907 0701 0217202 612 00 241 </t>
    </r>
    <r>
      <rPr>
        <b/>
        <i/>
        <sz val="9"/>
        <color indexed="10"/>
        <rFont val="Arial"/>
        <family val="2"/>
      </rPr>
      <t>О15</t>
    </r>
  </si>
  <si>
    <t>на 01</t>
  </si>
  <si>
    <t>227</t>
  </si>
  <si>
    <r>
      <t xml:space="preserve">907 0701 0210159 612 00 241 </t>
    </r>
    <r>
      <rPr>
        <b/>
        <i/>
        <sz val="9"/>
        <color indexed="10"/>
        <rFont val="Arial"/>
        <family val="2"/>
      </rPr>
      <t>О01</t>
    </r>
  </si>
  <si>
    <r>
      <t xml:space="preserve">907 0702 0212485 612 00 241 </t>
    </r>
    <r>
      <rPr>
        <b/>
        <i/>
        <sz val="9"/>
        <color indexed="10"/>
        <rFont val="Arial"/>
        <family val="2"/>
      </rPr>
      <t>О02</t>
    </r>
  </si>
  <si>
    <r>
      <t xml:space="preserve">907 0702 1522460 612 00 241 </t>
    </r>
    <r>
      <rPr>
        <b/>
        <i/>
        <sz val="9"/>
        <color indexed="10"/>
        <rFont val="Arial"/>
        <family val="2"/>
      </rPr>
      <t>О03</t>
    </r>
  </si>
  <si>
    <r>
      <t xml:space="preserve">907 0707 0212413 612  12 241 </t>
    </r>
    <r>
      <rPr>
        <b/>
        <i/>
        <sz val="9"/>
        <color indexed="10"/>
        <rFont val="Arial"/>
        <family val="2"/>
      </rPr>
      <t>О04</t>
    </r>
  </si>
  <si>
    <r>
      <t xml:space="preserve">907 0707 0217313 612  17 241 </t>
    </r>
    <r>
      <rPr>
        <b/>
        <i/>
        <sz val="9"/>
        <color indexed="10"/>
        <rFont val="Arial"/>
        <family val="2"/>
      </rPr>
      <t>О04</t>
    </r>
  </si>
  <si>
    <t>по ОКТМО</t>
  </si>
  <si>
    <t>202</t>
  </si>
  <si>
    <t>205</t>
  </si>
  <si>
    <t>206</t>
  </si>
  <si>
    <t>207</t>
  </si>
  <si>
    <t>210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</si>
  <si>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</si>
  <si>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</si>
  <si>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</si>
  <si>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</si>
  <si>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</si>
  <si>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</si>
  <si>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</si>
  <si>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</si>
  <si>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</si>
  <si>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</si>
  <si>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233</t>
  </si>
  <si>
    <t>234</t>
  </si>
  <si>
    <t>235</t>
  </si>
  <si>
    <t>236</t>
  </si>
  <si>
    <t>237</t>
  </si>
  <si>
    <t>242</t>
  </si>
  <si>
    <r>
      <t xml:space="preserve">907 0701 1812478 612 00 241 </t>
    </r>
    <r>
      <rPr>
        <b/>
        <i/>
        <sz val="9"/>
        <color indexed="10"/>
        <rFont val="Arial"/>
        <family val="2"/>
      </rPr>
      <t>О05</t>
    </r>
  </si>
  <si>
    <r>
      <t xml:space="preserve">907 0702 1812478 612 00 241 </t>
    </r>
    <r>
      <rPr>
        <b/>
        <i/>
        <sz val="9"/>
        <color indexed="10"/>
        <rFont val="Arial"/>
        <family val="2"/>
      </rPr>
      <t>О05</t>
    </r>
  </si>
  <si>
    <r>
      <t xml:space="preserve">907 0702 0212409 612 00 241 </t>
    </r>
    <r>
      <rPr>
        <b/>
        <i/>
        <sz val="9"/>
        <color indexed="10"/>
        <rFont val="Arial"/>
        <family val="2"/>
      </rPr>
      <t>О06</t>
    </r>
  </si>
  <si>
    <r>
      <t xml:space="preserve">907 0702 0212417 612 00 241 </t>
    </r>
    <r>
      <rPr>
        <b/>
        <i/>
        <sz val="9"/>
        <color indexed="10"/>
        <rFont val="Arial"/>
        <family val="2"/>
      </rPr>
      <t>О08</t>
    </r>
  </si>
  <si>
    <r>
      <t xml:space="preserve">907 0702 0822435 612 00 241 </t>
    </r>
    <r>
      <rPr>
        <b/>
        <i/>
        <sz val="9"/>
        <color indexed="10"/>
        <rFont val="Arial"/>
        <family val="2"/>
      </rPr>
      <t>О07</t>
    </r>
  </si>
  <si>
    <r>
      <t xml:space="preserve">907 0702 0214002 464 00 530 </t>
    </r>
    <r>
      <rPr>
        <b/>
        <i/>
        <sz val="9"/>
        <color indexed="10"/>
        <rFont val="Arial"/>
        <family val="2"/>
      </rPr>
      <t>И01</t>
    </r>
  </si>
  <si>
    <r>
      <t xml:space="preserve">907 0709 1812478 612 00 241 </t>
    </r>
    <r>
      <rPr>
        <b/>
        <i/>
        <sz val="9"/>
        <color indexed="10"/>
        <rFont val="Arial"/>
        <family val="2"/>
      </rPr>
      <t>О05</t>
    </r>
  </si>
  <si>
    <t>907 0701 0910159 611 00 241</t>
  </si>
  <si>
    <t>907 0701 0820159 611 00 241</t>
  </si>
  <si>
    <t>907 0702 0910259 611 00 241</t>
  </si>
  <si>
    <t>907 0702 0820259 611 00 241</t>
  </si>
  <si>
    <t>907 0702 0910359 611 00 241</t>
  </si>
  <si>
    <t>907 0702 0820359 611 00 241</t>
  </si>
  <si>
    <t xml:space="preserve">907 0709 0910459 611 00 241 </t>
  </si>
  <si>
    <t xml:space="preserve">907 0709 0820459 611 00 241 </t>
  </si>
  <si>
    <t>203</t>
  </si>
  <si>
    <t>204</t>
  </si>
  <si>
    <t>211</t>
  </si>
  <si>
    <t>212</t>
  </si>
  <si>
    <t>238</t>
  </si>
  <si>
    <t>239</t>
  </si>
  <si>
    <t>248</t>
  </si>
  <si>
    <t>249</t>
  </si>
  <si>
    <t>250</t>
  </si>
  <si>
    <t>251</t>
  </si>
  <si>
    <t>252</t>
  </si>
  <si>
    <t>253</t>
  </si>
  <si>
    <t>254</t>
  </si>
  <si>
    <t>208</t>
  </si>
  <si>
    <t>209</t>
  </si>
  <si>
    <t>247</t>
  </si>
  <si>
    <r>
      <t xml:space="preserve">907 0701 0217308 612 17 241 </t>
    </r>
    <r>
      <rPr>
        <b/>
        <i/>
        <sz val="9"/>
        <color indexed="10"/>
        <rFont val="Arial"/>
        <family val="2"/>
      </rPr>
      <t>О10</t>
    </r>
  </si>
  <si>
    <r>
      <t xml:space="preserve">907 0701 0212487 612 12 241 </t>
    </r>
    <r>
      <rPr>
        <b/>
        <i/>
        <sz val="9"/>
        <color indexed="10"/>
        <rFont val="Arial"/>
        <family val="2"/>
      </rPr>
      <t>О10</t>
    </r>
  </si>
  <si>
    <r>
      <t xml:space="preserve">907 0702 0212480 612 12 241 </t>
    </r>
    <r>
      <rPr>
        <b/>
        <i/>
        <sz val="9"/>
        <color indexed="10"/>
        <rFont val="Arial"/>
        <family val="2"/>
      </rPr>
      <t>О11</t>
    </r>
  </si>
  <si>
    <t>907 0707 0211006 350 00 290</t>
  </si>
  <si>
    <t>258</t>
  </si>
  <si>
    <t>259</t>
  </si>
  <si>
    <t>260</t>
  </si>
  <si>
    <r>
      <t xml:space="preserve">907 0701 0212488 612 00 241 </t>
    </r>
    <r>
      <rPr>
        <b/>
        <i/>
        <sz val="9"/>
        <color indexed="10"/>
        <rFont val="Arial"/>
        <family val="2"/>
      </rPr>
      <t>О12</t>
    </r>
  </si>
  <si>
    <r>
      <t>907 0702 0517381 612 17 241</t>
    </r>
    <r>
      <rPr>
        <b/>
        <i/>
        <sz val="9"/>
        <color indexed="10"/>
        <rFont val="Arial"/>
        <family val="2"/>
      </rPr>
      <t xml:space="preserve"> О14</t>
    </r>
  </si>
  <si>
    <t>907 0709 0220000 000 00 800</t>
  </si>
  <si>
    <r>
      <t xml:space="preserve">907 0702 9919110 612 11  241 </t>
    </r>
    <r>
      <rPr>
        <b/>
        <sz val="9"/>
        <color indexed="10"/>
        <rFont val="Arial"/>
        <family val="2"/>
      </rPr>
      <t>О09</t>
    </r>
  </si>
  <si>
    <t>месячная, квартальная, годовая</t>
  </si>
  <si>
    <t>Источники внешнего финансирования бюджета</t>
  </si>
  <si>
    <t>000 01 00 00 00 0000 000</t>
  </si>
  <si>
    <t>000 01 05 02 01 0000 610</t>
  </si>
  <si>
    <t>000 01 05 02 01 0000 510</t>
  </si>
  <si>
    <r>
      <t xml:space="preserve">907 0702 0215097 464 17 530  </t>
    </r>
    <r>
      <rPr>
        <b/>
        <i/>
        <sz val="9"/>
        <color indexed="10"/>
        <rFont val="Arial"/>
        <family val="2"/>
      </rPr>
      <t>И02</t>
    </r>
  </si>
  <si>
    <r>
      <t xml:space="preserve">907 0702 0215097 464 17 530  </t>
    </r>
    <r>
      <rPr>
        <b/>
        <i/>
        <sz val="9"/>
        <color indexed="10"/>
        <rFont val="Arial"/>
        <family val="2"/>
      </rPr>
      <t>169</t>
    </r>
  </si>
  <si>
    <r>
      <t>907 0702 0515027 612 17 241</t>
    </r>
    <r>
      <rPr>
        <b/>
        <i/>
        <sz val="9"/>
        <color indexed="10"/>
        <rFont val="Arial"/>
        <family val="2"/>
      </rPr>
      <t xml:space="preserve"> 442</t>
    </r>
  </si>
  <si>
    <r>
      <t xml:space="preserve">907 0702 0214010 464 12 530  </t>
    </r>
    <r>
      <rPr>
        <b/>
        <i/>
        <sz val="9"/>
        <color indexed="10"/>
        <rFont val="Arial"/>
        <family val="2"/>
      </rPr>
      <t>И02</t>
    </r>
  </si>
  <si>
    <r>
      <t>907 0702 0512481  612 12 241</t>
    </r>
    <r>
      <rPr>
        <b/>
        <i/>
        <sz val="9"/>
        <color indexed="10"/>
        <rFont val="Arial"/>
        <family val="2"/>
      </rPr>
      <t>О15</t>
    </r>
  </si>
  <si>
    <r>
      <t>907 0702 0517381 612 17 241</t>
    </r>
    <r>
      <rPr>
        <b/>
        <i/>
        <sz val="9"/>
        <color indexed="10"/>
        <rFont val="Arial"/>
        <family val="2"/>
      </rPr>
      <t xml:space="preserve"> О15</t>
    </r>
  </si>
  <si>
    <t xml:space="preserve">907 1004 0227242 321 16 262 </t>
  </si>
  <si>
    <r>
      <t xml:space="preserve">907 0702 0212495 612 00 241 </t>
    </r>
    <r>
      <rPr>
        <b/>
        <i/>
        <sz val="9"/>
        <color indexed="10"/>
        <rFont val="Arial"/>
        <family val="2"/>
      </rPr>
      <t>О16</t>
    </r>
  </si>
  <si>
    <r>
      <t xml:space="preserve">907 0702 0212495 612 00 241 </t>
    </r>
    <r>
      <rPr>
        <b/>
        <i/>
        <sz val="9"/>
        <color indexed="10"/>
        <rFont val="Arial"/>
        <family val="2"/>
      </rPr>
      <t>О17</t>
    </r>
  </si>
  <si>
    <t>июля</t>
  </si>
  <si>
    <t>01.07.2015</t>
  </si>
  <si>
    <t>02  июля  2015 года</t>
  </si>
  <si>
    <t>255</t>
  </si>
  <si>
    <t>261</t>
  </si>
  <si>
    <t>262</t>
  </si>
  <si>
    <t>263</t>
  </si>
  <si>
    <t>264</t>
  </si>
  <si>
    <t>265</t>
  </si>
  <si>
    <t>266</t>
  </si>
  <si>
    <t>267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</si>
</sst>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49" fontId="14" fillId="32" borderId="21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9" fontId="8" fillId="32" borderId="16" xfId="0" applyNumberFormat="1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9" fontId="14" fillId="32" borderId="22" xfId="0" applyNumberFormat="1" applyFont="1" applyFill="1" applyBorder="1" applyAlignment="1">
      <alignment horizontal="center"/>
    </xf>
    <xf numFmtId="4" fontId="14" fillId="32" borderId="22" xfId="0" applyNumberFormat="1" applyFont="1" applyFill="1" applyBorder="1" applyAlignment="1">
      <alignment horizontal="center"/>
    </xf>
    <xf numFmtId="49" fontId="1" fillId="32" borderId="14" xfId="0" applyNumberFormat="1" applyFont="1" applyFill="1" applyBorder="1" applyAlignment="1">
      <alignment horizontal="center"/>
    </xf>
    <xf numFmtId="1" fontId="1" fillId="32" borderId="14" xfId="0" applyNumberFormat="1" applyFont="1" applyFill="1" applyBorder="1" applyAlignment="1">
      <alignment horizontal="center"/>
    </xf>
    <xf numFmtId="49" fontId="8" fillId="32" borderId="23" xfId="0" applyNumberFormat="1" applyFont="1" applyFill="1" applyBorder="1" applyAlignment="1">
      <alignment horizontal="center"/>
    </xf>
    <xf numFmtId="0" fontId="8" fillId="32" borderId="23" xfId="0" applyFont="1" applyFill="1" applyBorder="1" applyAlignment="1">
      <alignment horizontal="center"/>
    </xf>
    <xf numFmtId="4" fontId="1" fillId="32" borderId="0" xfId="0" applyNumberFormat="1" applyFont="1" applyFill="1" applyAlignment="1">
      <alignment/>
    </xf>
    <xf numFmtId="4" fontId="14" fillId="32" borderId="14" xfId="0" applyNumberFormat="1" applyFont="1" applyFill="1" applyBorder="1" applyAlignment="1">
      <alignment horizontal="center"/>
    </xf>
    <xf numFmtId="0" fontId="10" fillId="4" borderId="0" xfId="0" applyFont="1" applyFill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49" fontId="15" fillId="32" borderId="22" xfId="0" applyNumberFormat="1" applyFont="1" applyFill="1" applyBorder="1" applyAlignment="1">
      <alignment horizontal="center"/>
    </xf>
    <xf numFmtId="4" fontId="15" fillId="32" borderId="22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4" fontId="8" fillId="32" borderId="0" xfId="0" applyNumberFormat="1" applyFont="1" applyFill="1" applyBorder="1" applyAlignment="1">
      <alignment horizontal="right"/>
    </xf>
    <xf numFmtId="4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4" fontId="16" fillId="32" borderId="14" xfId="0" applyNumberFormat="1" applyFont="1" applyFill="1" applyBorder="1" applyAlignment="1">
      <alignment horizontal="center"/>
    </xf>
    <xf numFmtId="4" fontId="15" fillId="32" borderId="14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4" fontId="15" fillId="32" borderId="14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49" fontId="8" fillId="32" borderId="24" xfId="0" applyNumberFormat="1" applyFont="1" applyFill="1" applyBorder="1" applyAlignment="1">
      <alignment wrapText="1"/>
    </xf>
    <xf numFmtId="49" fontId="14" fillId="32" borderId="25" xfId="0" applyNumberFormat="1" applyFont="1" applyFill="1" applyBorder="1" applyAlignment="1">
      <alignment horizontal="center"/>
    </xf>
    <xf numFmtId="49" fontId="14" fillId="32" borderId="22" xfId="0" applyNumberFormat="1" applyFont="1" applyFill="1" applyBorder="1" applyAlignment="1">
      <alignment horizontal="center"/>
    </xf>
    <xf numFmtId="49" fontId="14" fillId="32" borderId="21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left"/>
    </xf>
    <xf numFmtId="4" fontId="15" fillId="32" borderId="25" xfId="0" applyNumberFormat="1" applyFont="1" applyFill="1" applyBorder="1" applyAlignment="1">
      <alignment horizontal="center"/>
    </xf>
    <xf numFmtId="4" fontId="15" fillId="32" borderId="22" xfId="0" applyNumberFormat="1" applyFont="1" applyFill="1" applyBorder="1" applyAlignment="1">
      <alignment horizontal="center"/>
    </xf>
    <xf numFmtId="4" fontId="15" fillId="32" borderId="21" xfId="0" applyNumberFormat="1" applyFont="1" applyFill="1" applyBorder="1" applyAlignment="1">
      <alignment horizontal="center"/>
    </xf>
    <xf numFmtId="4" fontId="14" fillId="32" borderId="14" xfId="0" applyNumberFormat="1" applyFont="1" applyFill="1" applyBorder="1" applyAlignment="1">
      <alignment horizontal="center"/>
    </xf>
    <xf numFmtId="4" fontId="16" fillId="32" borderId="14" xfId="0" applyNumberFormat="1" applyFont="1" applyFill="1" applyBorder="1" applyAlignment="1">
      <alignment horizontal="center"/>
    </xf>
    <xf numFmtId="4" fontId="16" fillId="32" borderId="25" xfId="0" applyNumberFormat="1" applyFont="1" applyFill="1" applyBorder="1" applyAlignment="1">
      <alignment horizontal="center"/>
    </xf>
    <xf numFmtId="4" fontId="16" fillId="32" borderId="22" xfId="0" applyNumberFormat="1" applyFont="1" applyFill="1" applyBorder="1" applyAlignment="1">
      <alignment horizontal="center"/>
    </xf>
    <xf numFmtId="4" fontId="16" fillId="32" borderId="21" xfId="0" applyNumberFormat="1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4" fontId="8" fillId="32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4" fontId="15" fillId="32" borderId="26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" fontId="14" fillId="32" borderId="26" xfId="0" applyNumberFormat="1" applyFont="1" applyFill="1" applyBorder="1" applyAlignment="1">
      <alignment horizontal="center"/>
    </xf>
    <xf numFmtId="4" fontId="14" fillId="32" borderId="28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3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1" fillId="32" borderId="32" xfId="0" applyFont="1" applyFill="1" applyBorder="1" applyAlignment="1">
      <alignment horizontal="center"/>
    </xf>
    <xf numFmtId="4" fontId="14" fillId="32" borderId="25" xfId="0" applyNumberFormat="1" applyFont="1" applyFill="1" applyBorder="1" applyAlignment="1">
      <alignment horizontal="center"/>
    </xf>
    <xf numFmtId="4" fontId="14" fillId="32" borderId="22" xfId="0" applyNumberFormat="1" applyFont="1" applyFill="1" applyBorder="1" applyAlignment="1">
      <alignment horizontal="center"/>
    </xf>
    <xf numFmtId="4" fontId="14" fillId="32" borderId="21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wrapText="1"/>
    </xf>
    <xf numFmtId="49" fontId="1" fillId="0" borderId="22" xfId="0" applyNumberFormat="1" applyFont="1" applyFill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25" xfId="0" applyFont="1" applyFill="1" applyBorder="1" applyAlignment="1">
      <alignment vertical="top"/>
    </xf>
    <xf numFmtId="0" fontId="1" fillId="0" borderId="22" xfId="0" applyFont="1" applyFill="1" applyBorder="1" applyAlignment="1">
      <alignment vertical="top"/>
    </xf>
    <xf numFmtId="49" fontId="16" fillId="32" borderId="14" xfId="0" applyNumberFormat="1" applyFont="1" applyFill="1" applyBorder="1" applyAlignment="1">
      <alignment horizontal="left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2" fontId="1" fillId="0" borderId="3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" fontId="8" fillId="32" borderId="12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" fontId="15" fillId="32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29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9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" fontId="1" fillId="0" borderId="20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5" fillId="32" borderId="25" xfId="0" applyNumberFormat="1" applyFont="1" applyFill="1" applyBorder="1" applyAlignment="1">
      <alignment horizontal="left"/>
    </xf>
    <xf numFmtId="49" fontId="15" fillId="32" borderId="22" xfId="0" applyNumberFormat="1" applyFont="1" applyFill="1" applyBorder="1" applyAlignment="1">
      <alignment horizontal="left"/>
    </xf>
    <xf numFmtId="49" fontId="15" fillId="32" borderId="21" xfId="0" applyNumberFormat="1" applyFont="1" applyFill="1" applyBorder="1" applyAlignment="1">
      <alignment horizontal="left"/>
    </xf>
    <xf numFmtId="0" fontId="8" fillId="32" borderId="24" xfId="0" applyFont="1" applyFill="1" applyBorder="1" applyAlignment="1">
      <alignment/>
    </xf>
    <xf numFmtId="0" fontId="8" fillId="32" borderId="37" xfId="0" applyFont="1" applyFill="1" applyBorder="1" applyAlignment="1">
      <alignment/>
    </xf>
    <xf numFmtId="49" fontId="8" fillId="32" borderId="25" xfId="0" applyNumberFormat="1" applyFont="1" applyFill="1" applyBorder="1" applyAlignment="1">
      <alignment horizontal="center"/>
    </xf>
    <xf numFmtId="49" fontId="8" fillId="32" borderId="22" xfId="0" applyNumberFormat="1" applyFont="1" applyFill="1" applyBorder="1" applyAlignment="1">
      <alignment horizontal="center"/>
    </xf>
    <xf numFmtId="49" fontId="8" fillId="32" borderId="21" xfId="0" applyNumberFormat="1" applyFont="1" applyFill="1" applyBorder="1" applyAlignment="1">
      <alignment horizontal="center"/>
    </xf>
    <xf numFmtId="49" fontId="14" fillId="32" borderId="14" xfId="0" applyNumberFormat="1" applyFont="1" applyFill="1" applyBorder="1" applyAlignment="1">
      <alignment horizontal="left"/>
    </xf>
    <xf numFmtId="49" fontId="14" fillId="32" borderId="25" xfId="0" applyNumberFormat="1" applyFont="1" applyFill="1" applyBorder="1" applyAlignment="1">
      <alignment horizontal="left"/>
    </xf>
    <xf numFmtId="49" fontId="14" fillId="32" borderId="22" xfId="0" applyNumberFormat="1" applyFont="1" applyFill="1" applyBorder="1" applyAlignment="1">
      <alignment horizontal="left"/>
    </xf>
    <xf numFmtId="49" fontId="14" fillId="32" borderId="21" xfId="0" applyNumberFormat="1" applyFont="1" applyFill="1" applyBorder="1" applyAlignment="1">
      <alignment horizontal="left"/>
    </xf>
    <xf numFmtId="0" fontId="14" fillId="32" borderId="24" xfId="0" applyFont="1" applyFill="1" applyBorder="1" applyAlignment="1">
      <alignment/>
    </xf>
    <xf numFmtId="49" fontId="14" fillId="32" borderId="14" xfId="0" applyNumberFormat="1" applyFont="1" applyFill="1" applyBorder="1" applyAlignment="1">
      <alignment horizontal="center"/>
    </xf>
    <xf numFmtId="0" fontId="1" fillId="0" borderId="3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9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1" fillId="0" borderId="3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8" fillId="32" borderId="3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9" fontId="8" fillId="32" borderId="12" xfId="0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5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40" xfId="0" applyNumberFormat="1" applyFont="1" applyFill="1" applyBorder="1" applyAlignment="1">
      <alignment horizontal="center" wrapText="1"/>
    </xf>
    <xf numFmtId="49" fontId="1" fillId="0" borderId="41" xfId="0" applyNumberFormat="1" applyFont="1" applyFill="1" applyBorder="1" applyAlignment="1">
      <alignment horizontal="center" wrapText="1"/>
    </xf>
    <xf numFmtId="49" fontId="1" fillId="0" borderId="42" xfId="0" applyNumberFormat="1" applyFont="1" applyFill="1" applyBorder="1" applyAlignment="1">
      <alignment horizontal="center" wrapText="1"/>
    </xf>
    <xf numFmtId="2" fontId="1" fillId="0" borderId="40" xfId="0" applyNumberFormat="1" applyFont="1" applyFill="1" applyBorder="1" applyAlignment="1">
      <alignment horizontal="center" wrapText="1"/>
    </xf>
    <xf numFmtId="2" fontId="1" fillId="0" borderId="41" xfId="0" applyNumberFormat="1" applyFont="1" applyFill="1" applyBorder="1" applyAlignment="1">
      <alignment horizontal="center" wrapText="1"/>
    </xf>
    <xf numFmtId="2" fontId="1" fillId="0" borderId="42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2" fontId="1" fillId="0" borderId="2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 wrapText="1"/>
    </xf>
    <xf numFmtId="2" fontId="1" fillId="0" borderId="2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1" fillId="0" borderId="43" xfId="0" applyNumberFormat="1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4" fontId="8" fillId="32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15" fillId="32" borderId="25" xfId="0" applyNumberFormat="1" applyFont="1" applyFill="1" applyBorder="1" applyAlignment="1">
      <alignment horizontal="center"/>
    </xf>
    <xf numFmtId="49" fontId="15" fillId="32" borderId="22" xfId="0" applyNumberFormat="1" applyFont="1" applyFill="1" applyBorder="1" applyAlignment="1">
      <alignment horizontal="center"/>
    </xf>
    <xf numFmtId="49" fontId="15" fillId="32" borderId="21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44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0" fontId="8" fillId="32" borderId="22" xfId="0" applyFont="1" applyFill="1" applyBorder="1" applyAlignment="1">
      <alignment horizontal="left" wrapText="1"/>
    </xf>
    <xf numFmtId="0" fontId="8" fillId="32" borderId="44" xfId="0" applyFont="1" applyFill="1" applyBorder="1" applyAlignment="1">
      <alignment horizontal="left"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8" fillId="32" borderId="46" xfId="0" applyNumberFormat="1" applyFont="1" applyFill="1" applyBorder="1" applyAlignment="1">
      <alignment horizontal="center"/>
    </xf>
    <xf numFmtId="49" fontId="8" fillId="32" borderId="26" xfId="0" applyNumberFormat="1" applyFont="1" applyFill="1" applyBorder="1" applyAlignment="1">
      <alignment horizontal="center"/>
    </xf>
    <xf numFmtId="49" fontId="8" fillId="32" borderId="2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 vertical="top" wrapText="1"/>
    </xf>
    <xf numFmtId="0" fontId="1" fillId="32" borderId="32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0" fontId="1" fillId="32" borderId="30" xfId="0" applyFont="1" applyFill="1" applyBorder="1" applyAlignment="1">
      <alignment horizontal="center" vertical="top" wrapText="1"/>
    </xf>
    <xf numFmtId="4" fontId="8" fillId="32" borderId="23" xfId="0" applyNumberFormat="1" applyFont="1" applyFill="1" applyBorder="1" applyAlignment="1">
      <alignment horizontal="center"/>
    </xf>
    <xf numFmtId="4" fontId="8" fillId="32" borderId="29" xfId="0" applyNumberFormat="1" applyFont="1" applyFill="1" applyBorder="1" applyAlignment="1">
      <alignment horizontal="center"/>
    </xf>
    <xf numFmtId="4" fontId="8" fillId="32" borderId="17" xfId="0" applyNumberFormat="1" applyFont="1" applyFill="1" applyBorder="1" applyAlignment="1">
      <alignment horizontal="center"/>
    </xf>
    <xf numFmtId="4" fontId="8" fillId="32" borderId="31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0" fontId="1" fillId="0" borderId="47" xfId="0" applyFont="1" applyFill="1" applyBorder="1" applyAlignment="1">
      <alignment horizontal="left" wrapText="1"/>
    </xf>
    <xf numFmtId="4" fontId="15" fillId="32" borderId="34" xfId="0" applyNumberFormat="1" applyFont="1" applyFill="1" applyBorder="1" applyAlignment="1">
      <alignment horizontal="center"/>
    </xf>
    <xf numFmtId="4" fontId="15" fillId="32" borderId="35" xfId="0" applyNumberFormat="1" applyFont="1" applyFill="1" applyBorder="1" applyAlignment="1">
      <alignment horizontal="center"/>
    </xf>
    <xf numFmtId="4" fontId="15" fillId="32" borderId="36" xfId="0" applyNumberFormat="1" applyFont="1" applyFill="1" applyBorder="1" applyAlignment="1">
      <alignment horizontal="center"/>
    </xf>
    <xf numFmtId="4" fontId="8" fillId="32" borderId="40" xfId="0" applyNumberFormat="1" applyFont="1" applyFill="1" applyBorder="1" applyAlignment="1">
      <alignment horizontal="center"/>
    </xf>
    <xf numFmtId="4" fontId="8" fillId="32" borderId="41" xfId="0" applyNumberFormat="1" applyFont="1" applyFill="1" applyBorder="1" applyAlignment="1">
      <alignment horizontal="center"/>
    </xf>
    <xf numFmtId="4" fontId="8" fillId="32" borderId="42" xfId="0" applyNumberFormat="1" applyFont="1" applyFill="1" applyBorder="1" applyAlignment="1">
      <alignment horizontal="center"/>
    </xf>
    <xf numFmtId="4" fontId="8" fillId="32" borderId="25" xfId="0" applyNumberFormat="1" applyFont="1" applyFill="1" applyBorder="1" applyAlignment="1">
      <alignment horizontal="center"/>
    </xf>
    <xf numFmtId="4" fontId="8" fillId="32" borderId="22" xfId="0" applyNumberFormat="1" applyFont="1" applyFill="1" applyBorder="1" applyAlignment="1">
      <alignment horizontal="center"/>
    </xf>
    <xf numFmtId="4" fontId="8" fillId="32" borderId="21" xfId="0" applyNumberFormat="1" applyFont="1" applyFill="1" applyBorder="1" applyAlignment="1">
      <alignment horizontal="center"/>
    </xf>
    <xf numFmtId="4" fontId="8" fillId="32" borderId="16" xfId="0" applyNumberFormat="1" applyFont="1" applyFill="1" applyBorder="1" applyAlignment="1">
      <alignment horizontal="center"/>
    </xf>
    <xf numFmtId="4" fontId="8" fillId="33" borderId="25" xfId="0" applyNumberFormat="1" applyFont="1" applyFill="1" applyBorder="1" applyAlignment="1">
      <alignment horizontal="center"/>
    </xf>
    <xf numFmtId="4" fontId="8" fillId="33" borderId="22" xfId="0" applyNumberFormat="1" applyFont="1" applyFill="1" applyBorder="1" applyAlignment="1">
      <alignment horizontal="center"/>
    </xf>
    <xf numFmtId="4" fontId="8" fillId="33" borderId="21" xfId="0" applyNumberFormat="1" applyFont="1" applyFill="1" applyBorder="1" applyAlignment="1">
      <alignment horizontal="center"/>
    </xf>
    <xf numFmtId="4" fontId="8" fillId="32" borderId="30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/>
    </xf>
    <xf numFmtId="4" fontId="8" fillId="32" borderId="32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4" fontId="8" fillId="0" borderId="34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8" fillId="0" borderId="46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4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8" fillId="0" borderId="17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4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4" fontId="2" fillId="32" borderId="17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4" fontId="8" fillId="0" borderId="43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32" borderId="30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49" fontId="8" fillId="32" borderId="3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5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wrapText="1"/>
    </xf>
    <xf numFmtId="49" fontId="8" fillId="32" borderId="29" xfId="0" applyNumberFormat="1" applyFont="1" applyFill="1" applyBorder="1" applyAlignment="1">
      <alignment horizontal="center"/>
    </xf>
    <xf numFmtId="49" fontId="8" fillId="32" borderId="17" xfId="0" applyNumberFormat="1" applyFont="1" applyFill="1" applyBorder="1" applyAlignment="1">
      <alignment horizontal="center"/>
    </xf>
    <xf numFmtId="49" fontId="8" fillId="32" borderId="31" xfId="0" applyNumberFormat="1" applyFont="1" applyFill="1" applyBorder="1" applyAlignment="1">
      <alignment horizontal="center"/>
    </xf>
    <xf numFmtId="49" fontId="15" fillId="32" borderId="16" xfId="0" applyNumberFormat="1" applyFont="1" applyFill="1" applyBorder="1" applyAlignment="1">
      <alignment horizontal="left"/>
    </xf>
    <xf numFmtId="0" fontId="8" fillId="0" borderId="48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50" xfId="0" applyFont="1" applyFill="1" applyBorder="1" applyAlignment="1">
      <alignment horizontal="left" wrapText="1"/>
    </xf>
    <xf numFmtId="49" fontId="8" fillId="0" borderId="58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4" fontId="1" fillId="0" borderId="59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60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0" fontId="0" fillId="32" borderId="22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1" fillId="32" borderId="22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8" fillId="32" borderId="6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193"/>
  <sheetViews>
    <sheetView tabSelected="1" zoomScalePageLayoutView="0" workbookViewId="0" topLeftCell="A40">
      <selection activeCell="AK126" sqref="AK126:AP126"/>
    </sheetView>
  </sheetViews>
  <sheetFormatPr defaultColWidth="0.875" defaultRowHeight="12.75"/>
  <cols>
    <col min="1" max="2" width="1.75390625" style="1" customWidth="1"/>
    <col min="3" max="3" width="0.875" style="1" customWidth="1"/>
    <col min="4" max="4" width="3.75390625" style="1" customWidth="1"/>
    <col min="5" max="10" width="0.875" style="1" customWidth="1"/>
    <col min="11" max="12" width="2.125" style="1" customWidth="1"/>
    <col min="13" max="13" width="0.12890625" style="1" customWidth="1"/>
    <col min="14" max="14" width="0.875" style="1" hidden="1" customWidth="1"/>
    <col min="15" max="15" width="0.875" style="1" customWidth="1"/>
    <col min="16" max="16" width="3.75390625" style="1" customWidth="1"/>
    <col min="17" max="20" width="0.875" style="1" customWidth="1"/>
    <col min="21" max="21" width="1.75390625" style="1" customWidth="1"/>
    <col min="22" max="25" width="0.875" style="1" customWidth="1"/>
    <col min="26" max="26" width="4.00390625" style="1" customWidth="1"/>
    <col min="27" max="28" width="0.875" style="1" customWidth="1"/>
    <col min="29" max="29" width="1.625" style="1" customWidth="1"/>
    <col min="30" max="31" width="0.875" style="1" customWidth="1"/>
    <col min="32" max="32" width="0.37109375" style="1" customWidth="1"/>
    <col min="33" max="33" width="0.875" style="1" hidden="1" customWidth="1"/>
    <col min="34" max="34" width="0.74609375" style="1" hidden="1" customWidth="1"/>
    <col min="35" max="36" width="0.875" style="1" hidden="1" customWidth="1"/>
    <col min="37" max="38" width="0.875" style="1" customWidth="1"/>
    <col min="39" max="39" width="1.75390625" style="1" customWidth="1"/>
    <col min="40" max="40" width="2.125" style="1" customWidth="1"/>
    <col min="41" max="41" width="0.6171875" style="1" customWidth="1"/>
    <col min="42" max="42" width="0.2421875" style="1" customWidth="1"/>
    <col min="43" max="52" width="0.875" style="1" customWidth="1"/>
    <col min="53" max="53" width="3.125" style="1" customWidth="1"/>
    <col min="54" max="54" width="19.875" style="1" customWidth="1"/>
    <col min="55" max="61" width="0.875" style="1" hidden="1" customWidth="1"/>
    <col min="62" max="62" width="0.2421875" style="1" hidden="1" customWidth="1"/>
    <col min="63" max="70" width="0.875" style="1" customWidth="1"/>
    <col min="71" max="71" width="3.875" style="1" customWidth="1"/>
    <col min="72" max="72" width="4.25390625" style="1" customWidth="1"/>
    <col min="73" max="77" width="0.875" style="1" customWidth="1"/>
    <col min="78" max="78" width="2.25390625" style="1" customWidth="1"/>
    <col min="79" max="84" width="0.875" style="1" customWidth="1"/>
    <col min="85" max="85" width="2.25390625" style="1" customWidth="1"/>
    <col min="86" max="133" width="0.875" style="1" customWidth="1"/>
    <col min="134" max="134" width="2.625" style="1" customWidth="1"/>
    <col min="135" max="139" width="0.875" style="1" customWidth="1"/>
    <col min="140" max="140" width="1.75390625" style="1" customWidth="1"/>
    <col min="141" max="141" width="3.625" style="1" customWidth="1"/>
    <col min="142" max="155" width="0.875" style="1" customWidth="1"/>
    <col min="156" max="156" width="1.875" style="1" customWidth="1"/>
    <col min="157" max="159" width="0.875" style="1" customWidth="1"/>
    <col min="160" max="160" width="2.00390625" style="1" customWidth="1"/>
    <col min="161" max="165" width="0.875" style="1" customWidth="1"/>
    <col min="166" max="166" width="1.625" style="1" customWidth="1"/>
    <col min="167" max="16384" width="0.875" style="1" customWidth="1"/>
  </cols>
  <sheetData>
    <row r="1" spans="1:166" ht="15" customHeight="1">
      <c r="A1" s="313" t="s">
        <v>130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  <c r="EC1" s="313"/>
      <c r="ED1" s="313"/>
      <c r="EE1" s="313"/>
      <c r="EF1" s="313"/>
      <c r="EG1" s="313"/>
      <c r="EH1" s="313"/>
      <c r="EI1" s="313"/>
      <c r="EJ1" s="313"/>
      <c r="EK1" s="313"/>
      <c r="EL1" s="313"/>
      <c r="EM1" s="313"/>
      <c r="EN1" s="313"/>
      <c r="EO1" s="313"/>
      <c r="EP1" s="313"/>
      <c r="EQ1" s="313"/>
      <c r="ER1" s="313"/>
      <c r="ES1" s="313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  <c r="FH1" s="328"/>
      <c r="FI1" s="328"/>
      <c r="FJ1" s="328"/>
    </row>
    <row r="2" spans="1:166" ht="15" customHeight="1">
      <c r="A2" s="313" t="s">
        <v>131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3"/>
      <c r="DA2" s="313"/>
      <c r="DB2" s="313"/>
      <c r="DC2" s="313"/>
      <c r="DD2" s="313"/>
      <c r="DE2" s="313"/>
      <c r="DF2" s="313"/>
      <c r="DG2" s="313"/>
      <c r="DH2" s="313"/>
      <c r="DI2" s="313"/>
      <c r="DJ2" s="313"/>
      <c r="DK2" s="313"/>
      <c r="DL2" s="313"/>
      <c r="DM2" s="313"/>
      <c r="DN2" s="313"/>
      <c r="DO2" s="313"/>
      <c r="DP2" s="313"/>
      <c r="DQ2" s="313"/>
      <c r="DR2" s="313"/>
      <c r="DS2" s="313"/>
      <c r="DT2" s="313"/>
      <c r="DU2" s="313"/>
      <c r="DV2" s="313"/>
      <c r="DW2" s="313"/>
      <c r="DX2" s="313"/>
      <c r="DY2" s="313"/>
      <c r="DZ2" s="313"/>
      <c r="EA2" s="313"/>
      <c r="EB2" s="313"/>
      <c r="EC2" s="313"/>
      <c r="ED2" s="313"/>
      <c r="EE2" s="313"/>
      <c r="EF2" s="313"/>
      <c r="EG2" s="313"/>
      <c r="EH2" s="313"/>
      <c r="EI2" s="313"/>
      <c r="EJ2" s="313"/>
      <c r="EK2" s="313"/>
      <c r="EL2" s="313"/>
      <c r="EM2" s="313"/>
      <c r="EN2" s="313"/>
      <c r="EO2" s="313"/>
      <c r="EP2" s="313"/>
      <c r="EQ2" s="313"/>
      <c r="ER2" s="313"/>
      <c r="ES2" s="313"/>
      <c r="ET2" s="328"/>
      <c r="EU2" s="328"/>
      <c r="EV2" s="328"/>
      <c r="EW2" s="328"/>
      <c r="EX2" s="328"/>
      <c r="EY2" s="328"/>
      <c r="EZ2" s="328"/>
      <c r="FA2" s="328"/>
      <c r="FB2" s="328"/>
      <c r="FC2" s="328"/>
      <c r="FD2" s="328"/>
      <c r="FE2" s="328"/>
      <c r="FF2" s="328"/>
      <c r="FG2" s="328"/>
      <c r="FH2" s="328"/>
      <c r="FI2" s="328"/>
      <c r="FJ2" s="328"/>
    </row>
    <row r="3" spans="1:166" ht="15" customHeight="1">
      <c r="A3" s="313" t="s">
        <v>132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3"/>
      <c r="EE3" s="313"/>
      <c r="EF3" s="313"/>
      <c r="EG3" s="313"/>
      <c r="EH3" s="313"/>
      <c r="EI3" s="313"/>
      <c r="EJ3" s="313"/>
      <c r="EK3" s="313"/>
      <c r="EL3" s="313"/>
      <c r="EM3" s="313"/>
      <c r="EN3" s="313"/>
      <c r="EO3" s="313"/>
      <c r="EP3" s="313"/>
      <c r="EQ3" s="313"/>
      <c r="ER3" s="313"/>
      <c r="ES3" s="313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</row>
    <row r="4" spans="1:166" ht="15" customHeight="1">
      <c r="A4" s="313" t="s">
        <v>133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  <c r="CL4" s="313"/>
      <c r="CM4" s="313"/>
      <c r="CN4" s="313"/>
      <c r="CO4" s="313"/>
      <c r="CP4" s="313"/>
      <c r="CQ4" s="313"/>
      <c r="CR4" s="313"/>
      <c r="CS4" s="313"/>
      <c r="CT4" s="313"/>
      <c r="CU4" s="313"/>
      <c r="CV4" s="313"/>
      <c r="CW4" s="313"/>
      <c r="CX4" s="313"/>
      <c r="CY4" s="313"/>
      <c r="CZ4" s="313"/>
      <c r="DA4" s="313"/>
      <c r="DB4" s="313"/>
      <c r="DC4" s="313"/>
      <c r="DD4" s="313"/>
      <c r="DE4" s="313"/>
      <c r="DF4" s="313"/>
      <c r="DG4" s="313"/>
      <c r="DH4" s="313"/>
      <c r="DI4" s="313"/>
      <c r="DJ4" s="313"/>
      <c r="DK4" s="313"/>
      <c r="DL4" s="313"/>
      <c r="DM4" s="313"/>
      <c r="DN4" s="313"/>
      <c r="DO4" s="313"/>
      <c r="DP4" s="313"/>
      <c r="DQ4" s="313"/>
      <c r="DR4" s="313"/>
      <c r="DS4" s="313"/>
      <c r="DT4" s="313"/>
      <c r="DU4" s="313"/>
      <c r="DV4" s="313"/>
      <c r="DW4" s="313"/>
      <c r="DX4" s="313"/>
      <c r="DY4" s="313"/>
      <c r="DZ4" s="313"/>
      <c r="EA4" s="313"/>
      <c r="EB4" s="313"/>
      <c r="EC4" s="313"/>
      <c r="ED4" s="313"/>
      <c r="EE4" s="313"/>
      <c r="EF4" s="313"/>
      <c r="EG4" s="313"/>
      <c r="EH4" s="313"/>
      <c r="EI4" s="313"/>
      <c r="EJ4" s="313"/>
      <c r="EK4" s="313"/>
      <c r="EL4" s="313"/>
      <c r="EM4" s="313"/>
      <c r="EN4" s="313"/>
      <c r="EO4" s="313"/>
      <c r="EP4" s="313"/>
      <c r="EQ4" s="313"/>
      <c r="ER4" s="313"/>
      <c r="ES4" s="331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</row>
    <row r="5" spans="1:166" ht="4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</row>
    <row r="6" spans="147:166" ht="15" customHeight="1">
      <c r="EQ6" s="2" t="s">
        <v>1</v>
      </c>
      <c r="ET6" s="329" t="s">
        <v>22</v>
      </c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330"/>
    </row>
    <row r="7" spans="54:166" ht="15" customHeight="1">
      <c r="BB7" s="2" t="s">
        <v>195</v>
      </c>
      <c r="BH7" s="2" t="s">
        <v>2</v>
      </c>
      <c r="BJ7" s="317" t="s">
        <v>280</v>
      </c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33">
        <v>201</v>
      </c>
      <c r="CF7" s="333"/>
      <c r="CG7" s="333"/>
      <c r="CH7" s="333"/>
      <c r="CI7" s="333"/>
      <c r="CJ7" s="332">
        <v>5</v>
      </c>
      <c r="CK7" s="332"/>
      <c r="CM7" s="1" t="s">
        <v>3</v>
      </c>
      <c r="EQ7" s="2" t="s">
        <v>0</v>
      </c>
      <c r="ET7" s="303" t="s">
        <v>281</v>
      </c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304"/>
    </row>
    <row r="8" spans="1:166" ht="46.5" customHeight="1">
      <c r="A8" s="334" t="s">
        <v>58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308" t="s">
        <v>68</v>
      </c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09"/>
      <c r="DB8" s="309"/>
      <c r="DC8" s="309"/>
      <c r="DD8" s="309"/>
      <c r="DE8" s="309"/>
      <c r="DF8" s="309"/>
      <c r="DG8" s="309"/>
      <c r="DH8" s="309"/>
      <c r="DI8" s="309"/>
      <c r="DJ8" s="309"/>
      <c r="DK8" s="309"/>
      <c r="DL8" s="309"/>
      <c r="DM8" s="309"/>
      <c r="DN8" s="309"/>
      <c r="DO8" s="309"/>
      <c r="DP8" s="309"/>
      <c r="DQ8" s="309"/>
      <c r="DR8" s="309"/>
      <c r="DS8" s="309"/>
      <c r="DT8" s="309"/>
      <c r="DU8" s="309"/>
      <c r="DV8" s="309"/>
      <c r="DW8" s="309"/>
      <c r="DX8" s="309"/>
      <c r="DY8" s="309"/>
      <c r="DZ8" s="309"/>
      <c r="EA8" s="309"/>
      <c r="EB8" s="309"/>
      <c r="EC8" s="309"/>
      <c r="EQ8" s="2" t="s">
        <v>11</v>
      </c>
      <c r="ET8" s="310" t="s">
        <v>59</v>
      </c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1"/>
      <c r="FF8" s="311"/>
      <c r="FG8" s="311"/>
      <c r="FH8" s="311"/>
      <c r="FI8" s="311"/>
      <c r="FJ8" s="312"/>
    </row>
    <row r="9" spans="1:166" ht="15" customHeight="1">
      <c r="A9" s="1" t="s">
        <v>4</v>
      </c>
      <c r="V9" s="317" t="s">
        <v>69</v>
      </c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G9" s="316" t="s">
        <v>52</v>
      </c>
      <c r="EH9" s="315"/>
      <c r="EI9" s="315"/>
      <c r="EJ9" s="315"/>
      <c r="EK9" s="315"/>
      <c r="EL9" s="315"/>
      <c r="EM9" s="315"/>
      <c r="EN9" s="315"/>
      <c r="EO9" s="315"/>
      <c r="EP9" s="315"/>
      <c r="EQ9" s="315"/>
      <c r="ET9" s="303" t="s">
        <v>60</v>
      </c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304"/>
    </row>
    <row r="10" spans="1:166" ht="15" customHeight="1">
      <c r="A10" s="1" t="s">
        <v>54</v>
      </c>
      <c r="P10" s="324" t="s">
        <v>266</v>
      </c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G10" s="314" t="s">
        <v>202</v>
      </c>
      <c r="EH10" s="315"/>
      <c r="EI10" s="315"/>
      <c r="EJ10" s="315"/>
      <c r="EK10" s="315"/>
      <c r="EL10" s="315"/>
      <c r="EM10" s="315"/>
      <c r="EN10" s="315"/>
      <c r="EO10" s="315"/>
      <c r="EP10" s="315"/>
      <c r="EQ10" s="315"/>
      <c r="ER10" s="12"/>
      <c r="ET10" s="303" t="s">
        <v>184</v>
      </c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304"/>
    </row>
    <row r="11" spans="16:166" ht="15" customHeight="1"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G11" s="63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12"/>
      <c r="ET11" s="303" t="s">
        <v>48</v>
      </c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304"/>
    </row>
    <row r="12" spans="1:166" ht="15.75" customHeight="1" thickBot="1">
      <c r="A12" s="1" t="s">
        <v>5</v>
      </c>
      <c r="EQ12" s="2" t="s">
        <v>6</v>
      </c>
      <c r="ET12" s="336">
        <v>383</v>
      </c>
      <c r="EU12" s="337"/>
      <c r="EV12" s="337"/>
      <c r="EW12" s="337"/>
      <c r="EX12" s="337"/>
      <c r="EY12" s="337"/>
      <c r="EZ12" s="337"/>
      <c r="FA12" s="337"/>
      <c r="FB12" s="337"/>
      <c r="FC12" s="337"/>
      <c r="FD12" s="337"/>
      <c r="FE12" s="337"/>
      <c r="FF12" s="337"/>
      <c r="FG12" s="337"/>
      <c r="FH12" s="337"/>
      <c r="FI12" s="337"/>
      <c r="FJ12" s="338"/>
    </row>
    <row r="13" ht="6" customHeight="1" hidden="1"/>
    <row r="14" spans="1:166" ht="14.25" customHeight="1">
      <c r="A14" s="313" t="s">
        <v>12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3"/>
      <c r="DG14" s="313"/>
      <c r="DH14" s="313"/>
      <c r="DI14" s="313"/>
      <c r="DJ14" s="313"/>
      <c r="DK14" s="313"/>
      <c r="DL14" s="313"/>
      <c r="DM14" s="313"/>
      <c r="DN14" s="313"/>
      <c r="DO14" s="313"/>
      <c r="DP14" s="313"/>
      <c r="DQ14" s="313"/>
      <c r="DR14" s="313"/>
      <c r="DS14" s="313"/>
      <c r="DT14" s="313"/>
      <c r="DU14" s="313"/>
      <c r="DV14" s="313"/>
      <c r="DW14" s="313"/>
      <c r="DX14" s="313"/>
      <c r="DY14" s="313"/>
      <c r="DZ14" s="313"/>
      <c r="EA14" s="313"/>
      <c r="EB14" s="313"/>
      <c r="EC14" s="313"/>
      <c r="ED14" s="313"/>
      <c r="EE14" s="313"/>
      <c r="EF14" s="313"/>
      <c r="EG14" s="313"/>
      <c r="EH14" s="313"/>
      <c r="EI14" s="313"/>
      <c r="EJ14" s="313"/>
      <c r="EK14" s="313"/>
      <c r="EL14" s="313"/>
      <c r="EM14" s="313"/>
      <c r="EN14" s="313"/>
      <c r="EO14" s="313"/>
      <c r="EP14" s="313"/>
      <c r="EQ14" s="313"/>
      <c r="ER14" s="313"/>
      <c r="ES14" s="313"/>
      <c r="ET14" s="313"/>
      <c r="EU14" s="313"/>
      <c r="EV14" s="313"/>
      <c r="EW14" s="313"/>
      <c r="EX14" s="313"/>
      <c r="EY14" s="313"/>
      <c r="EZ14" s="313"/>
      <c r="FA14" s="313"/>
      <c r="FB14" s="313"/>
      <c r="FC14" s="313"/>
      <c r="FD14" s="313"/>
      <c r="FE14" s="313"/>
      <c r="FF14" s="313"/>
      <c r="FG14" s="313"/>
      <c r="FH14" s="313"/>
      <c r="FI14" s="313"/>
      <c r="FJ14" s="313"/>
    </row>
    <row r="15" ht="3.75" customHeight="1" thickBot="1"/>
    <row r="16" spans="1:166" ht="11.25" customHeight="1">
      <c r="A16" s="318" t="s">
        <v>7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 t="s">
        <v>15</v>
      </c>
      <c r="AO16" s="319"/>
      <c r="AP16" s="319"/>
      <c r="AQ16" s="319"/>
      <c r="AR16" s="319"/>
      <c r="AS16" s="319"/>
      <c r="AT16" s="325" t="s">
        <v>49</v>
      </c>
      <c r="AU16" s="326"/>
      <c r="AV16" s="326"/>
      <c r="AW16" s="326"/>
      <c r="AX16" s="326"/>
      <c r="AY16" s="326"/>
      <c r="AZ16" s="326"/>
      <c r="BA16" s="326"/>
      <c r="BB16" s="327"/>
      <c r="BC16" s="31"/>
      <c r="BD16" s="31"/>
      <c r="BE16" s="31"/>
      <c r="BF16" s="31"/>
      <c r="BG16" s="31"/>
      <c r="BH16" s="31"/>
      <c r="BI16" s="31"/>
      <c r="BJ16" s="31" t="s">
        <v>50</v>
      </c>
      <c r="BK16" s="325" t="s">
        <v>55</v>
      </c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7"/>
      <c r="CF16" s="305" t="s">
        <v>16</v>
      </c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  <c r="DN16" s="306"/>
      <c r="DO16" s="306"/>
      <c r="DP16" s="306"/>
      <c r="DQ16" s="306"/>
      <c r="DR16" s="306"/>
      <c r="DS16" s="306"/>
      <c r="DT16" s="306"/>
      <c r="DU16" s="306"/>
      <c r="DV16" s="306"/>
      <c r="DW16" s="306"/>
      <c r="DX16" s="306"/>
      <c r="DY16" s="306"/>
      <c r="DZ16" s="306"/>
      <c r="EA16" s="306"/>
      <c r="EB16" s="306"/>
      <c r="EC16" s="306"/>
      <c r="ED16" s="306"/>
      <c r="EE16" s="306"/>
      <c r="EF16" s="306"/>
      <c r="EG16" s="306"/>
      <c r="EH16" s="306"/>
      <c r="EI16" s="306"/>
      <c r="EJ16" s="306"/>
      <c r="EK16" s="306"/>
      <c r="EL16" s="306"/>
      <c r="EM16" s="306"/>
      <c r="EN16" s="306"/>
      <c r="EO16" s="306"/>
      <c r="EP16" s="306"/>
      <c r="EQ16" s="306"/>
      <c r="ER16" s="306"/>
      <c r="ES16" s="307"/>
      <c r="ET16" s="319" t="s">
        <v>20</v>
      </c>
      <c r="EU16" s="319"/>
      <c r="EV16" s="319"/>
      <c r="EW16" s="319"/>
      <c r="EX16" s="319"/>
      <c r="EY16" s="319"/>
      <c r="EZ16" s="319"/>
      <c r="FA16" s="319"/>
      <c r="FB16" s="319"/>
      <c r="FC16" s="319"/>
      <c r="FD16" s="319"/>
      <c r="FE16" s="319"/>
      <c r="FF16" s="319"/>
      <c r="FG16" s="319"/>
      <c r="FH16" s="319"/>
      <c r="FI16" s="319"/>
      <c r="FJ16" s="322"/>
    </row>
    <row r="17" spans="1:166" ht="39.75" customHeight="1">
      <c r="A17" s="320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162"/>
      <c r="AU17" s="163"/>
      <c r="AV17" s="163"/>
      <c r="AW17" s="163"/>
      <c r="AX17" s="163"/>
      <c r="AY17" s="163"/>
      <c r="AZ17" s="163"/>
      <c r="BA17" s="163"/>
      <c r="BB17" s="164"/>
      <c r="BC17" s="21"/>
      <c r="BD17" s="21"/>
      <c r="BE17" s="21"/>
      <c r="BF17" s="21"/>
      <c r="BG17" s="21"/>
      <c r="BH17" s="21"/>
      <c r="BI17" s="21"/>
      <c r="BJ17" s="21"/>
      <c r="BK17" s="162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4"/>
      <c r="CF17" s="229" t="s">
        <v>51</v>
      </c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30"/>
      <c r="CW17" s="228" t="s">
        <v>17</v>
      </c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30"/>
      <c r="DN17" s="228" t="s">
        <v>18</v>
      </c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30"/>
      <c r="EE17" s="228" t="s">
        <v>19</v>
      </c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30"/>
      <c r="ET17" s="321"/>
      <c r="EU17" s="321"/>
      <c r="EV17" s="321"/>
      <c r="EW17" s="321"/>
      <c r="EX17" s="321"/>
      <c r="EY17" s="321"/>
      <c r="EZ17" s="321"/>
      <c r="FA17" s="321"/>
      <c r="FB17" s="321"/>
      <c r="FC17" s="321"/>
      <c r="FD17" s="321"/>
      <c r="FE17" s="321"/>
      <c r="FF17" s="321"/>
      <c r="FG17" s="321"/>
      <c r="FH17" s="321"/>
      <c r="FI17" s="321"/>
      <c r="FJ17" s="323"/>
    </row>
    <row r="18" spans="1:166" ht="12" thickBot="1">
      <c r="A18" s="287">
        <v>1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9"/>
      <c r="AN18" s="118">
        <v>2</v>
      </c>
      <c r="AO18" s="119"/>
      <c r="AP18" s="119"/>
      <c r="AQ18" s="119"/>
      <c r="AR18" s="119"/>
      <c r="AS18" s="120"/>
      <c r="AT18" s="118">
        <v>3</v>
      </c>
      <c r="AU18" s="119"/>
      <c r="AV18" s="119"/>
      <c r="AW18" s="119"/>
      <c r="AX18" s="119"/>
      <c r="AY18" s="119"/>
      <c r="AZ18" s="119"/>
      <c r="BA18" s="119"/>
      <c r="BB18" s="120"/>
      <c r="BC18" s="24"/>
      <c r="BD18" s="24"/>
      <c r="BE18" s="24"/>
      <c r="BF18" s="24"/>
      <c r="BG18" s="24"/>
      <c r="BH18" s="24"/>
      <c r="BI18" s="24"/>
      <c r="BJ18" s="24">
        <v>4</v>
      </c>
      <c r="BK18" s="118">
        <v>4</v>
      </c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20"/>
      <c r="CF18" s="118">
        <v>5</v>
      </c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20"/>
      <c r="CW18" s="118">
        <v>6</v>
      </c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20"/>
      <c r="DN18" s="118">
        <v>7</v>
      </c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20"/>
      <c r="EE18" s="118">
        <v>8</v>
      </c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20"/>
      <c r="ET18" s="339">
        <v>9</v>
      </c>
      <c r="EU18" s="339"/>
      <c r="EV18" s="339"/>
      <c r="EW18" s="339"/>
      <c r="EX18" s="339"/>
      <c r="EY18" s="339"/>
      <c r="EZ18" s="339"/>
      <c r="FA18" s="339"/>
      <c r="FB18" s="339"/>
      <c r="FC18" s="339"/>
      <c r="FD18" s="339"/>
      <c r="FE18" s="339"/>
      <c r="FF18" s="339"/>
      <c r="FG18" s="339"/>
      <c r="FH18" s="339"/>
      <c r="FI18" s="339"/>
      <c r="FJ18" s="340"/>
    </row>
    <row r="19" spans="1:166" ht="19.5" customHeight="1">
      <c r="A19" s="296" t="s">
        <v>13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8" t="s">
        <v>23</v>
      </c>
      <c r="AO19" s="299"/>
      <c r="AP19" s="299"/>
      <c r="AQ19" s="299"/>
      <c r="AR19" s="299"/>
      <c r="AS19" s="299"/>
      <c r="AT19" s="290" t="s">
        <v>47</v>
      </c>
      <c r="AU19" s="291"/>
      <c r="AV19" s="291"/>
      <c r="AW19" s="291"/>
      <c r="AX19" s="291"/>
      <c r="AY19" s="291"/>
      <c r="AZ19" s="291"/>
      <c r="BA19" s="291"/>
      <c r="BB19" s="292"/>
      <c r="BC19" s="45"/>
      <c r="BD19" s="45"/>
      <c r="BE19" s="45"/>
      <c r="BF19" s="45"/>
      <c r="BG19" s="45"/>
      <c r="BH19" s="45"/>
      <c r="BI19" s="45"/>
      <c r="BJ19" s="45">
        <f>-CF19</f>
        <v>-165465104.19</v>
      </c>
      <c r="BK19" s="293">
        <f>BK27+BK28+BK31+BK34+BK36+BK37+BK38+BK26</f>
        <v>300310041</v>
      </c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5"/>
      <c r="CF19" s="300">
        <f>SUM(CF20:CV39)</f>
        <v>165465104.19</v>
      </c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/>
      <c r="CR19" s="300"/>
      <c r="CS19" s="300"/>
      <c r="CT19" s="300"/>
      <c r="CU19" s="300"/>
      <c r="CV19" s="300"/>
      <c r="CW19" s="300" t="s">
        <v>48</v>
      </c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/>
      <c r="DJ19" s="300"/>
      <c r="DK19" s="300"/>
      <c r="DL19" s="300"/>
      <c r="DM19" s="300"/>
      <c r="DN19" s="300" t="s">
        <v>48</v>
      </c>
      <c r="DO19" s="300"/>
      <c r="DP19" s="300"/>
      <c r="DQ19" s="300"/>
      <c r="DR19" s="300"/>
      <c r="DS19" s="300"/>
      <c r="DT19" s="300"/>
      <c r="DU19" s="300"/>
      <c r="DV19" s="300"/>
      <c r="DW19" s="300"/>
      <c r="DX19" s="300"/>
      <c r="DY19" s="300"/>
      <c r="DZ19" s="300"/>
      <c r="EA19" s="300"/>
      <c r="EB19" s="300"/>
      <c r="EC19" s="300"/>
      <c r="ED19" s="300"/>
      <c r="EE19" s="300">
        <f>SUM(EE20:ES36)</f>
        <v>165467263.19</v>
      </c>
      <c r="EF19" s="300"/>
      <c r="EG19" s="300"/>
      <c r="EH19" s="300"/>
      <c r="EI19" s="300"/>
      <c r="EJ19" s="300"/>
      <c r="EK19" s="300"/>
      <c r="EL19" s="300"/>
      <c r="EM19" s="300"/>
      <c r="EN19" s="300"/>
      <c r="EO19" s="300"/>
      <c r="EP19" s="300"/>
      <c r="EQ19" s="300"/>
      <c r="ER19" s="300"/>
      <c r="ES19" s="300"/>
      <c r="ET19" s="301">
        <f>BK19-CF19</f>
        <v>134844936.81</v>
      </c>
      <c r="EU19" s="301"/>
      <c r="EV19" s="301"/>
      <c r="EW19" s="301"/>
      <c r="EX19" s="301"/>
      <c r="EY19" s="301"/>
      <c r="EZ19" s="301"/>
      <c r="FA19" s="301"/>
      <c r="FB19" s="301"/>
      <c r="FC19" s="301"/>
      <c r="FD19" s="301"/>
      <c r="FE19" s="301"/>
      <c r="FF19" s="301"/>
      <c r="FG19" s="301"/>
      <c r="FH19" s="301"/>
      <c r="FI19" s="301"/>
      <c r="FJ19" s="302"/>
    </row>
    <row r="20" spans="1:166" ht="19.5" customHeight="1" hidden="1">
      <c r="A20" s="239" t="s">
        <v>116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1"/>
      <c r="AN20" s="256" t="s">
        <v>23</v>
      </c>
      <c r="AO20" s="257"/>
      <c r="AP20" s="257"/>
      <c r="AQ20" s="257"/>
      <c r="AR20" s="257"/>
      <c r="AS20" s="257"/>
      <c r="AT20" s="347" t="s">
        <v>115</v>
      </c>
      <c r="AU20" s="252"/>
      <c r="AV20" s="252"/>
      <c r="AW20" s="252"/>
      <c r="AX20" s="252"/>
      <c r="AY20" s="252"/>
      <c r="AZ20" s="252"/>
      <c r="BA20" s="252"/>
      <c r="BB20" s="253"/>
      <c r="BC20" s="43"/>
      <c r="BD20" s="43"/>
      <c r="BE20" s="43"/>
      <c r="BF20" s="43"/>
      <c r="BG20" s="43"/>
      <c r="BH20" s="43"/>
      <c r="BI20" s="43"/>
      <c r="BJ20" s="46" t="s">
        <v>48</v>
      </c>
      <c r="BK20" s="344">
        <v>0</v>
      </c>
      <c r="BL20" s="345"/>
      <c r="BM20" s="345"/>
      <c r="BN20" s="345"/>
      <c r="BO20" s="345"/>
      <c r="BP20" s="345"/>
      <c r="BQ20" s="345"/>
      <c r="BR20" s="345"/>
      <c r="BS20" s="345"/>
      <c r="BT20" s="345"/>
      <c r="BU20" s="345"/>
      <c r="BV20" s="345"/>
      <c r="BW20" s="345"/>
      <c r="BX20" s="345"/>
      <c r="BY20" s="345"/>
      <c r="BZ20" s="345"/>
      <c r="CA20" s="345"/>
      <c r="CB20" s="345"/>
      <c r="CC20" s="345"/>
      <c r="CD20" s="345"/>
      <c r="CE20" s="346"/>
      <c r="CF20" s="99">
        <v>0</v>
      </c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 t="s">
        <v>48</v>
      </c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 t="s">
        <v>48</v>
      </c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>
        <f>CF20</f>
        <v>0</v>
      </c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>
        <f aca="true" t="shared" si="0" ref="ET20:ET26">BK20-CF20</f>
        <v>0</v>
      </c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100"/>
    </row>
    <row r="21" spans="1:166" ht="19.5" customHeight="1" hidden="1">
      <c r="A21" s="239" t="s">
        <v>121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1"/>
      <c r="AN21" s="256" t="s">
        <v>23</v>
      </c>
      <c r="AO21" s="257"/>
      <c r="AP21" s="257"/>
      <c r="AQ21" s="257"/>
      <c r="AR21" s="257"/>
      <c r="AS21" s="257"/>
      <c r="AT21" s="170" t="s">
        <v>122</v>
      </c>
      <c r="AU21" s="171"/>
      <c r="AV21" s="171"/>
      <c r="AW21" s="171"/>
      <c r="AX21" s="171"/>
      <c r="AY21" s="171"/>
      <c r="AZ21" s="171"/>
      <c r="BA21" s="171"/>
      <c r="BB21" s="172"/>
      <c r="BC21" s="44"/>
      <c r="BD21" s="44"/>
      <c r="BE21" s="44"/>
      <c r="BF21" s="44"/>
      <c r="BG21" s="44"/>
      <c r="BH21" s="44"/>
      <c r="BI21" s="44"/>
      <c r="BJ21" s="48" t="s">
        <v>48</v>
      </c>
      <c r="BK21" s="277">
        <v>0</v>
      </c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9"/>
      <c r="CF21" s="96">
        <v>0</v>
      </c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 t="s">
        <v>48</v>
      </c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9" t="s">
        <v>48</v>
      </c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>
        <f>CF21</f>
        <v>0</v>
      </c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>
        <f t="shared" si="0"/>
        <v>0</v>
      </c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100"/>
    </row>
    <row r="22" spans="1:166" ht="19.5" customHeight="1" hidden="1">
      <c r="A22" s="242" t="s">
        <v>124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4"/>
      <c r="AN22" s="256" t="s">
        <v>23</v>
      </c>
      <c r="AO22" s="257"/>
      <c r="AP22" s="257"/>
      <c r="AQ22" s="257"/>
      <c r="AR22" s="257"/>
      <c r="AS22" s="257"/>
      <c r="AT22" s="170" t="s">
        <v>123</v>
      </c>
      <c r="AU22" s="171"/>
      <c r="AV22" s="171"/>
      <c r="AW22" s="171"/>
      <c r="AX22" s="171"/>
      <c r="AY22" s="171"/>
      <c r="AZ22" s="171"/>
      <c r="BA22" s="171"/>
      <c r="BB22" s="172"/>
      <c r="BC22" s="44"/>
      <c r="BD22" s="44"/>
      <c r="BE22" s="44"/>
      <c r="BF22" s="44"/>
      <c r="BG22" s="44"/>
      <c r="BH22" s="44"/>
      <c r="BI22" s="44"/>
      <c r="BJ22" s="48" t="s">
        <v>48</v>
      </c>
      <c r="BK22" s="281">
        <v>0</v>
      </c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3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 t="s">
        <v>48</v>
      </c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9" t="s">
        <v>48</v>
      </c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>
        <f>CF22</f>
        <v>0</v>
      </c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>
        <f t="shared" si="0"/>
        <v>0</v>
      </c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100"/>
    </row>
    <row r="23" spans="1:166" ht="19.5" customHeight="1" hidden="1">
      <c r="A23" s="351" t="s">
        <v>101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3"/>
      <c r="AN23" s="356" t="s">
        <v>23</v>
      </c>
      <c r="AO23" s="357"/>
      <c r="AP23" s="357"/>
      <c r="AQ23" s="357"/>
      <c r="AR23" s="357"/>
      <c r="AS23" s="357"/>
      <c r="AT23" s="170" t="s">
        <v>102</v>
      </c>
      <c r="AU23" s="171"/>
      <c r="AV23" s="171"/>
      <c r="AW23" s="171"/>
      <c r="AX23" s="171"/>
      <c r="AY23" s="171"/>
      <c r="AZ23" s="171"/>
      <c r="BA23" s="171"/>
      <c r="BB23" s="172"/>
      <c r="BC23" s="44"/>
      <c r="BD23" s="44"/>
      <c r="BE23" s="44"/>
      <c r="BF23" s="44"/>
      <c r="BG23" s="44"/>
      <c r="BH23" s="44"/>
      <c r="BI23" s="44"/>
      <c r="BJ23" s="47" t="s">
        <v>48</v>
      </c>
      <c r="BK23" s="277">
        <v>0</v>
      </c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9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 t="s">
        <v>48</v>
      </c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9" t="s">
        <v>48</v>
      </c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>
        <f>SUM(CF23)</f>
        <v>0</v>
      </c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>
        <f t="shared" si="0"/>
        <v>0</v>
      </c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100"/>
    </row>
    <row r="24" spans="1:166" ht="19.5" customHeight="1" hidden="1">
      <c r="A24" s="242" t="s">
        <v>186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4"/>
      <c r="AN24" s="256" t="s">
        <v>23</v>
      </c>
      <c r="AO24" s="257"/>
      <c r="AP24" s="257"/>
      <c r="AQ24" s="257"/>
      <c r="AR24" s="257"/>
      <c r="AS24" s="257"/>
      <c r="AT24" s="170" t="s">
        <v>102</v>
      </c>
      <c r="AU24" s="171"/>
      <c r="AV24" s="171"/>
      <c r="AW24" s="171"/>
      <c r="AX24" s="171"/>
      <c r="AY24" s="171"/>
      <c r="AZ24" s="171"/>
      <c r="BA24" s="171"/>
      <c r="BB24" s="172"/>
      <c r="BC24" s="44"/>
      <c r="BD24" s="44"/>
      <c r="BE24" s="44"/>
      <c r="BF24" s="44"/>
      <c r="BG24" s="44"/>
      <c r="BH24" s="44"/>
      <c r="BI24" s="44"/>
      <c r="BJ24" s="48" t="s">
        <v>48</v>
      </c>
      <c r="BK24" s="281">
        <v>0</v>
      </c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83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 t="s">
        <v>48</v>
      </c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9" t="s">
        <v>48</v>
      </c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>
        <f>CF24</f>
        <v>0</v>
      </c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>
        <f>BK24-CF24</f>
        <v>0</v>
      </c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100"/>
    </row>
    <row r="25" spans="1:166" ht="19.5" customHeight="1" hidden="1">
      <c r="A25" s="351" t="s">
        <v>103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3"/>
      <c r="AN25" s="356" t="s">
        <v>23</v>
      </c>
      <c r="AO25" s="357"/>
      <c r="AP25" s="357"/>
      <c r="AQ25" s="357"/>
      <c r="AR25" s="357"/>
      <c r="AS25" s="357"/>
      <c r="AT25" s="170" t="s">
        <v>104</v>
      </c>
      <c r="AU25" s="171"/>
      <c r="AV25" s="171"/>
      <c r="AW25" s="171"/>
      <c r="AX25" s="171"/>
      <c r="AY25" s="171"/>
      <c r="AZ25" s="171"/>
      <c r="BA25" s="171"/>
      <c r="BB25" s="172"/>
      <c r="BC25" s="44"/>
      <c r="BD25" s="44"/>
      <c r="BE25" s="44"/>
      <c r="BF25" s="44"/>
      <c r="BG25" s="44"/>
      <c r="BH25" s="44"/>
      <c r="BI25" s="44"/>
      <c r="BJ25" s="47" t="s">
        <v>48</v>
      </c>
      <c r="BK25" s="277">
        <v>0</v>
      </c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9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 t="s">
        <v>48</v>
      </c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9" t="s">
        <v>48</v>
      </c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>
        <f>SUM(CF25)</f>
        <v>0</v>
      </c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>
        <f t="shared" si="0"/>
        <v>0</v>
      </c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100"/>
    </row>
    <row r="26" spans="1:166" ht="30" customHeight="1">
      <c r="A26" s="239" t="s">
        <v>124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1"/>
      <c r="AN26" s="256" t="s">
        <v>23</v>
      </c>
      <c r="AO26" s="257"/>
      <c r="AP26" s="257"/>
      <c r="AQ26" s="257"/>
      <c r="AR26" s="257"/>
      <c r="AS26" s="257"/>
      <c r="AT26" s="170" t="s">
        <v>123</v>
      </c>
      <c r="AU26" s="171"/>
      <c r="AV26" s="171"/>
      <c r="AW26" s="171"/>
      <c r="AX26" s="171"/>
      <c r="AY26" s="171"/>
      <c r="AZ26" s="171"/>
      <c r="BA26" s="171"/>
      <c r="BB26" s="172"/>
      <c r="BC26" s="44"/>
      <c r="BD26" s="44"/>
      <c r="BE26" s="44"/>
      <c r="BF26" s="44"/>
      <c r="BG26" s="44"/>
      <c r="BH26" s="44"/>
      <c r="BI26" s="44"/>
      <c r="BJ26" s="48" t="s">
        <v>48</v>
      </c>
      <c r="BK26" s="277">
        <f>3139500+2910000</f>
        <v>6049500</v>
      </c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9"/>
      <c r="CF26" s="96">
        <f>1907949.39+629909.74</f>
        <v>2537859.13</v>
      </c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 t="s">
        <v>48</v>
      </c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9" t="s">
        <v>48</v>
      </c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>
        <f>CF26</f>
        <v>2537859.13</v>
      </c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>
        <f t="shared" si="0"/>
        <v>3511640.87</v>
      </c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100"/>
    </row>
    <row r="27" spans="1:166" ht="24" customHeight="1">
      <c r="A27" s="239" t="s">
        <v>92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1"/>
      <c r="AN27" s="256" t="s">
        <v>23</v>
      </c>
      <c r="AO27" s="257"/>
      <c r="AP27" s="257"/>
      <c r="AQ27" s="257"/>
      <c r="AR27" s="257"/>
      <c r="AS27" s="257"/>
      <c r="AT27" s="170" t="s">
        <v>61</v>
      </c>
      <c r="AU27" s="171"/>
      <c r="AV27" s="171"/>
      <c r="AW27" s="171"/>
      <c r="AX27" s="171"/>
      <c r="AY27" s="171"/>
      <c r="AZ27" s="171"/>
      <c r="BA27" s="171"/>
      <c r="BB27" s="172"/>
      <c r="BC27" s="44"/>
      <c r="BD27" s="44"/>
      <c r="BE27" s="44"/>
      <c r="BF27" s="44"/>
      <c r="BG27" s="44"/>
      <c r="BH27" s="44"/>
      <c r="BI27" s="44"/>
      <c r="BJ27" s="48" t="s">
        <v>48</v>
      </c>
      <c r="BK27" s="277">
        <f>2065600+9787300+681500+439800+500+1039400</f>
        <v>14014100</v>
      </c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9"/>
      <c r="CF27" s="96">
        <f>681410.49+224967.77</f>
        <v>906378.26</v>
      </c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 t="s">
        <v>48</v>
      </c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9" t="s">
        <v>48</v>
      </c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>
        <f>CF27</f>
        <v>906378.26</v>
      </c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>
        <f aca="true" t="shared" si="1" ref="ET27:ET36">BK27-CF27</f>
        <v>13107721.74</v>
      </c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100"/>
    </row>
    <row r="28" spans="1:166" ht="52.5" customHeight="1">
      <c r="A28" s="351" t="s">
        <v>187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3"/>
      <c r="AN28" s="356" t="s">
        <v>23</v>
      </c>
      <c r="AO28" s="357"/>
      <c r="AP28" s="357"/>
      <c r="AQ28" s="357"/>
      <c r="AR28" s="357"/>
      <c r="AS28" s="357"/>
      <c r="AT28" s="170" t="s">
        <v>67</v>
      </c>
      <c r="AU28" s="171"/>
      <c r="AV28" s="171"/>
      <c r="AW28" s="171"/>
      <c r="AX28" s="171"/>
      <c r="AY28" s="171"/>
      <c r="AZ28" s="171"/>
      <c r="BA28" s="171"/>
      <c r="BB28" s="172"/>
      <c r="BC28" s="44"/>
      <c r="BD28" s="44"/>
      <c r="BE28" s="44"/>
      <c r="BF28" s="44"/>
      <c r="BG28" s="44"/>
      <c r="BH28" s="44"/>
      <c r="BI28" s="44"/>
      <c r="BJ28" s="47" t="s">
        <v>48</v>
      </c>
      <c r="BK28" s="277">
        <f>161700-2200</f>
        <v>159500</v>
      </c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9"/>
      <c r="CF28" s="96">
        <f>72489+57991.2+28995.6</f>
        <v>159475.8</v>
      </c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 t="s">
        <v>48</v>
      </c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9" t="s">
        <v>48</v>
      </c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>
        <f>SUM(CF28)</f>
        <v>159475.8</v>
      </c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>
        <f t="shared" si="1"/>
        <v>24.20000000001164</v>
      </c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100"/>
    </row>
    <row r="29" spans="1:166" ht="34.5" customHeight="1" hidden="1">
      <c r="A29" s="351" t="s">
        <v>118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3"/>
      <c r="AN29" s="356" t="s">
        <v>23</v>
      </c>
      <c r="AO29" s="357"/>
      <c r="AP29" s="357"/>
      <c r="AQ29" s="357"/>
      <c r="AR29" s="357"/>
      <c r="AS29" s="357"/>
      <c r="AT29" s="170" t="s">
        <v>119</v>
      </c>
      <c r="AU29" s="171"/>
      <c r="AV29" s="171"/>
      <c r="AW29" s="171"/>
      <c r="AX29" s="171"/>
      <c r="AY29" s="171"/>
      <c r="AZ29" s="171"/>
      <c r="BA29" s="171"/>
      <c r="BB29" s="172"/>
      <c r="BC29" s="44"/>
      <c r="BD29" s="44"/>
      <c r="BE29" s="44"/>
      <c r="BF29" s="44"/>
      <c r="BG29" s="44"/>
      <c r="BH29" s="44"/>
      <c r="BI29" s="44"/>
      <c r="BJ29" s="47" t="s">
        <v>48</v>
      </c>
      <c r="BK29" s="277">
        <v>0</v>
      </c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9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 t="s">
        <v>48</v>
      </c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9" t="s">
        <v>48</v>
      </c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>
        <f>SUM(CF29)</f>
        <v>0</v>
      </c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>
        <f t="shared" si="1"/>
        <v>0</v>
      </c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100"/>
    </row>
    <row r="30" spans="1:166" ht="39" customHeight="1" hidden="1">
      <c r="A30" s="351" t="s">
        <v>118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3"/>
      <c r="AN30" s="354" t="s">
        <v>23</v>
      </c>
      <c r="AO30" s="355"/>
      <c r="AP30" s="355"/>
      <c r="AQ30" s="355"/>
      <c r="AR30" s="355"/>
      <c r="AS30" s="355"/>
      <c r="AT30" s="170" t="s">
        <v>119</v>
      </c>
      <c r="AU30" s="171"/>
      <c r="AV30" s="171"/>
      <c r="AW30" s="171"/>
      <c r="AX30" s="171"/>
      <c r="AY30" s="171"/>
      <c r="AZ30" s="171"/>
      <c r="BA30" s="171"/>
      <c r="BB30" s="172"/>
      <c r="BC30" s="56"/>
      <c r="BD30" s="56"/>
      <c r="BE30" s="56"/>
      <c r="BF30" s="56"/>
      <c r="BG30" s="56"/>
      <c r="BH30" s="56"/>
      <c r="BI30" s="56"/>
      <c r="BJ30" s="57" t="s">
        <v>48</v>
      </c>
      <c r="BK30" s="277">
        <v>0</v>
      </c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9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 t="s">
        <v>48</v>
      </c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9" t="s">
        <v>48</v>
      </c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>
        <f>SUM(CF30)</f>
        <v>0</v>
      </c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>
        <f t="shared" si="1"/>
        <v>0</v>
      </c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100"/>
    </row>
    <row r="31" spans="1:166" ht="42.75" customHeight="1">
      <c r="A31" s="351" t="s">
        <v>188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3"/>
      <c r="AN31" s="356" t="s">
        <v>23</v>
      </c>
      <c r="AO31" s="357"/>
      <c r="AP31" s="357"/>
      <c r="AQ31" s="357"/>
      <c r="AR31" s="357"/>
      <c r="AS31" s="357"/>
      <c r="AT31" s="170" t="s">
        <v>91</v>
      </c>
      <c r="AU31" s="171"/>
      <c r="AV31" s="171"/>
      <c r="AW31" s="171"/>
      <c r="AX31" s="171"/>
      <c r="AY31" s="171"/>
      <c r="AZ31" s="171"/>
      <c r="BA31" s="171"/>
      <c r="BB31" s="172"/>
      <c r="BC31" s="44"/>
      <c r="BD31" s="44"/>
      <c r="BE31" s="44"/>
      <c r="BF31" s="44"/>
      <c r="BG31" s="44"/>
      <c r="BH31" s="44"/>
      <c r="BI31" s="44"/>
      <c r="BJ31" s="47" t="s">
        <v>48</v>
      </c>
      <c r="BK31" s="277">
        <f>120000+2105900+874300+9792000</f>
        <v>12892200</v>
      </c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9"/>
      <c r="CF31" s="96">
        <f>43100+784900+735600+43100+853250+43300+809950+969000+892400+92300+938050</f>
        <v>6204950</v>
      </c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 t="s">
        <v>48</v>
      </c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9" t="s">
        <v>48</v>
      </c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>
        <f>SUM(CF31)</f>
        <v>6204950</v>
      </c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>
        <f t="shared" si="1"/>
        <v>6687250</v>
      </c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100"/>
    </row>
    <row r="32" spans="1:166" ht="19.5" customHeight="1" hidden="1">
      <c r="A32" s="239" t="s">
        <v>71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1"/>
      <c r="AN32" s="256" t="s">
        <v>23</v>
      </c>
      <c r="AO32" s="257"/>
      <c r="AP32" s="257"/>
      <c r="AQ32" s="257"/>
      <c r="AR32" s="257"/>
      <c r="AS32" s="257"/>
      <c r="AT32" s="170" t="s">
        <v>62</v>
      </c>
      <c r="AU32" s="171"/>
      <c r="AV32" s="171"/>
      <c r="AW32" s="171"/>
      <c r="AX32" s="171"/>
      <c r="AY32" s="171"/>
      <c r="AZ32" s="171"/>
      <c r="BA32" s="171"/>
      <c r="BB32" s="172"/>
      <c r="BC32" s="44"/>
      <c r="BD32" s="44"/>
      <c r="BE32" s="44"/>
      <c r="BF32" s="44"/>
      <c r="BG32" s="44"/>
      <c r="BH32" s="44"/>
      <c r="BI32" s="44"/>
      <c r="BJ32" s="48" t="s">
        <v>48</v>
      </c>
      <c r="BK32" s="277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9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 t="s">
        <v>48</v>
      </c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9" t="s">
        <v>48</v>
      </c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>
        <f aca="true" t="shared" si="2" ref="EE32:EE39">CF32</f>
        <v>0</v>
      </c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>
        <f t="shared" si="1"/>
        <v>0</v>
      </c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100"/>
    </row>
    <row r="33" spans="1:166" ht="19.5" customHeight="1" hidden="1">
      <c r="A33" s="365" t="s">
        <v>65</v>
      </c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7"/>
      <c r="AN33" s="368" t="s">
        <v>23</v>
      </c>
      <c r="AO33" s="369"/>
      <c r="AP33" s="369"/>
      <c r="AQ33" s="369"/>
      <c r="AR33" s="369"/>
      <c r="AS33" s="369"/>
      <c r="AT33" s="348" t="s">
        <v>66</v>
      </c>
      <c r="AU33" s="349"/>
      <c r="AV33" s="349"/>
      <c r="AW33" s="349"/>
      <c r="AX33" s="349"/>
      <c r="AY33" s="349"/>
      <c r="AZ33" s="349"/>
      <c r="BA33" s="349"/>
      <c r="BB33" s="350"/>
      <c r="BC33" s="49"/>
      <c r="BD33" s="49"/>
      <c r="BE33" s="49"/>
      <c r="BF33" s="49"/>
      <c r="BG33" s="49"/>
      <c r="BH33" s="49"/>
      <c r="BI33" s="49"/>
      <c r="BJ33" s="50" t="s">
        <v>48</v>
      </c>
      <c r="BK33" s="284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285"/>
      <c r="CE33" s="28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280" t="s">
        <v>48</v>
      </c>
      <c r="CX33" s="280"/>
      <c r="CY33" s="280"/>
      <c r="CZ33" s="280"/>
      <c r="DA33" s="280"/>
      <c r="DB33" s="280"/>
      <c r="DC33" s="280"/>
      <c r="DD33" s="280"/>
      <c r="DE33" s="280"/>
      <c r="DF33" s="280"/>
      <c r="DG33" s="280"/>
      <c r="DH33" s="280"/>
      <c r="DI33" s="280"/>
      <c r="DJ33" s="280"/>
      <c r="DK33" s="280"/>
      <c r="DL33" s="280"/>
      <c r="DM33" s="280"/>
      <c r="DN33" s="109" t="s">
        <v>48</v>
      </c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>
        <f t="shared" si="2"/>
        <v>0</v>
      </c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99">
        <f t="shared" si="1"/>
        <v>0</v>
      </c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100"/>
    </row>
    <row r="34" spans="1:166" ht="28.5" customHeight="1">
      <c r="A34" s="239" t="s">
        <v>64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1"/>
      <c r="AN34" s="256" t="s">
        <v>23</v>
      </c>
      <c r="AO34" s="257"/>
      <c r="AP34" s="257"/>
      <c r="AQ34" s="257"/>
      <c r="AR34" s="257"/>
      <c r="AS34" s="257"/>
      <c r="AT34" s="170" t="s">
        <v>63</v>
      </c>
      <c r="AU34" s="171"/>
      <c r="AV34" s="171"/>
      <c r="AW34" s="171"/>
      <c r="AX34" s="171"/>
      <c r="AY34" s="171"/>
      <c r="AZ34" s="171"/>
      <c r="BA34" s="171"/>
      <c r="BB34" s="172"/>
      <c r="BC34" s="44"/>
      <c r="BD34" s="44"/>
      <c r="BE34" s="44"/>
      <c r="BF34" s="44"/>
      <c r="BG34" s="44"/>
      <c r="BH34" s="44"/>
      <c r="BI34" s="44"/>
      <c r="BJ34" s="48" t="s">
        <v>48</v>
      </c>
      <c r="BK34" s="277">
        <f>37467000+224277200+275000+2476600+664200</f>
        <v>265160000</v>
      </c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9"/>
      <c r="CF34" s="96">
        <f>3547600+17222800+10834000+39818000+4663900+938100+2133500+3592200+14891200+11862400+5705300+2008000+38441600</f>
        <v>155658600</v>
      </c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 t="s">
        <v>48</v>
      </c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9" t="s">
        <v>48</v>
      </c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>
        <f t="shared" si="2"/>
        <v>155658600</v>
      </c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>
        <f t="shared" si="1"/>
        <v>109501400</v>
      </c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100"/>
    </row>
    <row r="35" spans="1:166" ht="19.5" customHeight="1" hidden="1">
      <c r="A35" s="239" t="s">
        <v>126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1"/>
      <c r="AN35" s="251" t="s">
        <v>23</v>
      </c>
      <c r="AO35" s="252"/>
      <c r="AP35" s="252"/>
      <c r="AQ35" s="252"/>
      <c r="AR35" s="252"/>
      <c r="AS35" s="253"/>
      <c r="AT35" s="170" t="s">
        <v>125</v>
      </c>
      <c r="AU35" s="171"/>
      <c r="AV35" s="171"/>
      <c r="AW35" s="171"/>
      <c r="AX35" s="171"/>
      <c r="AY35" s="171"/>
      <c r="AZ35" s="171"/>
      <c r="BA35" s="171"/>
      <c r="BB35" s="172"/>
      <c r="BC35" s="44"/>
      <c r="BD35" s="44"/>
      <c r="BE35" s="44"/>
      <c r="BF35" s="44"/>
      <c r="BG35" s="44"/>
      <c r="BH35" s="44"/>
      <c r="BI35" s="44"/>
      <c r="BJ35" s="48" t="s">
        <v>48</v>
      </c>
      <c r="BK35" s="281">
        <v>0</v>
      </c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3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 t="s">
        <v>48</v>
      </c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9" t="s">
        <v>48</v>
      </c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>
        <f t="shared" si="2"/>
        <v>0</v>
      </c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>
        <f t="shared" si="1"/>
        <v>0</v>
      </c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100"/>
    </row>
    <row r="36" spans="1:166" ht="32.25" customHeight="1" hidden="1">
      <c r="A36" s="242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4"/>
      <c r="AN36" s="256" t="s">
        <v>23</v>
      </c>
      <c r="AO36" s="257"/>
      <c r="AP36" s="257"/>
      <c r="AQ36" s="257"/>
      <c r="AR36" s="257"/>
      <c r="AS36" s="257"/>
      <c r="AT36" s="170"/>
      <c r="AU36" s="171"/>
      <c r="AV36" s="171"/>
      <c r="AW36" s="171"/>
      <c r="AX36" s="171"/>
      <c r="AY36" s="171"/>
      <c r="AZ36" s="171"/>
      <c r="BA36" s="171"/>
      <c r="BB36" s="172"/>
      <c r="BC36" s="44"/>
      <c r="BD36" s="44"/>
      <c r="BE36" s="44"/>
      <c r="BF36" s="44"/>
      <c r="BG36" s="44"/>
      <c r="BH36" s="44"/>
      <c r="BI36" s="44"/>
      <c r="BJ36" s="48" t="s">
        <v>48</v>
      </c>
      <c r="BK36" s="277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9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 t="s">
        <v>48</v>
      </c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9" t="s">
        <v>48</v>
      </c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>
        <f>CF36</f>
        <v>0</v>
      </c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>
        <f t="shared" si="1"/>
        <v>0</v>
      </c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100"/>
    </row>
    <row r="37" spans="1:166" ht="48.75" customHeight="1">
      <c r="A37" s="239" t="s">
        <v>192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1"/>
      <c r="AN37" s="256" t="s">
        <v>23</v>
      </c>
      <c r="AO37" s="257"/>
      <c r="AP37" s="257"/>
      <c r="AQ37" s="257"/>
      <c r="AR37" s="257"/>
      <c r="AS37" s="257"/>
      <c r="AT37" s="170" t="s">
        <v>193</v>
      </c>
      <c r="AU37" s="171"/>
      <c r="AV37" s="171"/>
      <c r="AW37" s="171"/>
      <c r="AX37" s="171"/>
      <c r="AY37" s="171"/>
      <c r="AZ37" s="171"/>
      <c r="BA37" s="171"/>
      <c r="BB37" s="172"/>
      <c r="BC37" s="44"/>
      <c r="BD37" s="44"/>
      <c r="BE37" s="44"/>
      <c r="BF37" s="44"/>
      <c r="BG37" s="44"/>
      <c r="BH37" s="44"/>
      <c r="BI37" s="44"/>
      <c r="BJ37" s="48" t="s">
        <v>48</v>
      </c>
      <c r="BK37" s="277">
        <f>2036900+500-500</f>
        <v>2036900</v>
      </c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9"/>
      <c r="CF37" s="96">
        <v>0</v>
      </c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 t="s">
        <v>48</v>
      </c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9" t="s">
        <v>48</v>
      </c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>
        <f>CF37</f>
        <v>0</v>
      </c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>
        <f>BK37-CF37</f>
        <v>2036900</v>
      </c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100"/>
    </row>
    <row r="38" spans="1:166" ht="51" customHeight="1">
      <c r="A38" s="358" t="s">
        <v>70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60"/>
      <c r="AN38" s="251" t="s">
        <v>23</v>
      </c>
      <c r="AO38" s="252"/>
      <c r="AP38" s="252"/>
      <c r="AQ38" s="252"/>
      <c r="AR38" s="252"/>
      <c r="AS38" s="253"/>
      <c r="AT38" s="361" t="s">
        <v>89</v>
      </c>
      <c r="AU38" s="362"/>
      <c r="AV38" s="362"/>
      <c r="AW38" s="362"/>
      <c r="AX38" s="362"/>
      <c r="AY38" s="362"/>
      <c r="AZ38" s="362"/>
      <c r="BA38" s="362"/>
      <c r="BB38" s="363"/>
      <c r="BC38" s="58"/>
      <c r="BD38" s="58"/>
      <c r="BE38" s="58"/>
      <c r="BF38" s="58"/>
      <c r="BG38" s="58"/>
      <c r="BH38" s="58"/>
      <c r="BI38" s="58"/>
      <c r="BJ38" s="59" t="s">
        <v>48</v>
      </c>
      <c r="BK38" s="263">
        <v>-2159</v>
      </c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65"/>
      <c r="CF38" s="262">
        <v>-2159</v>
      </c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 t="s">
        <v>48</v>
      </c>
      <c r="CX38" s="262"/>
      <c r="CY38" s="262"/>
      <c r="CZ38" s="262"/>
      <c r="DA38" s="262"/>
      <c r="DB38" s="262"/>
      <c r="DC38" s="262"/>
      <c r="DD38" s="262"/>
      <c r="DE38" s="262"/>
      <c r="DF38" s="262"/>
      <c r="DG38" s="262"/>
      <c r="DH38" s="262"/>
      <c r="DI38" s="262"/>
      <c r="DJ38" s="262"/>
      <c r="DK38" s="262"/>
      <c r="DL38" s="262"/>
      <c r="DM38" s="262"/>
      <c r="DN38" s="107" t="s">
        <v>48</v>
      </c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>
        <f>CF38</f>
        <v>-2159</v>
      </c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99" t="s">
        <v>48</v>
      </c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100"/>
    </row>
    <row r="39" spans="1:166" ht="19.5" customHeight="1" thickBot="1">
      <c r="A39" s="268" t="s">
        <v>48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70"/>
      <c r="AN39" s="245" t="s">
        <v>23</v>
      </c>
      <c r="AO39" s="246"/>
      <c r="AP39" s="246"/>
      <c r="AQ39" s="246"/>
      <c r="AR39" s="246"/>
      <c r="AS39" s="247"/>
      <c r="AT39" s="258"/>
      <c r="AU39" s="259"/>
      <c r="AV39" s="259"/>
      <c r="AW39" s="259"/>
      <c r="AX39" s="259"/>
      <c r="AY39" s="259"/>
      <c r="AZ39" s="259"/>
      <c r="BA39" s="259"/>
      <c r="BB39" s="260"/>
      <c r="BC39" s="19"/>
      <c r="BD39" s="19"/>
      <c r="BE39" s="19"/>
      <c r="BF39" s="19"/>
      <c r="BG39" s="19"/>
      <c r="BH39" s="19"/>
      <c r="BI39" s="19"/>
      <c r="BJ39" s="18"/>
      <c r="BK39" s="274" t="s">
        <v>48</v>
      </c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6"/>
      <c r="CF39" s="232" t="s">
        <v>48</v>
      </c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110" t="s">
        <v>48</v>
      </c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 t="s">
        <v>48</v>
      </c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 t="str">
        <f t="shared" si="2"/>
        <v>-</v>
      </c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 t="s">
        <v>48</v>
      </c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343"/>
    </row>
    <row r="40" spans="1:166" ht="11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5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</row>
    <row r="41" spans="1:166" ht="11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5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</row>
    <row r="42" spans="1:166" ht="11.2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5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</row>
    <row r="43" spans="1:16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60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3" t="s">
        <v>72</v>
      </c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4" t="s">
        <v>73</v>
      </c>
    </row>
    <row r="44" spans="1:166" ht="15.75" customHeight="1">
      <c r="A44" s="341"/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/>
      <c r="BR44" s="342"/>
      <c r="BS44" s="342"/>
      <c r="BT44" s="342"/>
      <c r="BU44" s="342"/>
      <c r="BV44" s="342"/>
      <c r="BW44" s="342"/>
      <c r="BX44" s="342"/>
      <c r="BY44" s="342"/>
      <c r="BZ44" s="342"/>
      <c r="CA44" s="342"/>
      <c r="CB44" s="342"/>
      <c r="CC44" s="342"/>
      <c r="CD44" s="342"/>
      <c r="CE44" s="342"/>
      <c r="CF44" s="342"/>
      <c r="CG44" s="342"/>
      <c r="CH44" s="342"/>
      <c r="CI44" s="342"/>
      <c r="CJ44" s="342"/>
      <c r="CK44" s="342"/>
      <c r="CL44" s="342"/>
      <c r="CM44" s="342"/>
      <c r="CN44" s="342"/>
      <c r="CO44" s="342"/>
      <c r="CP44" s="342"/>
      <c r="CQ44" s="342"/>
      <c r="CR44" s="342"/>
      <c r="CS44" s="342"/>
      <c r="CT44" s="342"/>
      <c r="CU44" s="342"/>
      <c r="CV44" s="342"/>
      <c r="CW44" s="342"/>
      <c r="CX44" s="342"/>
      <c r="CY44" s="342"/>
      <c r="CZ44" s="342"/>
      <c r="DA44" s="342"/>
      <c r="DB44" s="342"/>
      <c r="DC44" s="342"/>
      <c r="DD44" s="342"/>
      <c r="DE44" s="342"/>
      <c r="DF44" s="342"/>
      <c r="DG44" s="342"/>
      <c r="DH44" s="342"/>
      <c r="DI44" s="342"/>
      <c r="DJ44" s="342"/>
      <c r="DK44" s="342"/>
      <c r="DL44" s="342"/>
      <c r="DM44" s="342"/>
      <c r="DN44" s="342"/>
      <c r="DO44" s="342"/>
      <c r="DP44" s="342"/>
      <c r="DQ44" s="342"/>
      <c r="DR44" s="342"/>
      <c r="DS44" s="342"/>
      <c r="DT44" s="342"/>
      <c r="DU44" s="342"/>
      <c r="DV44" s="342"/>
      <c r="DW44" s="342"/>
      <c r="DX44" s="342"/>
      <c r="DY44" s="342"/>
      <c r="DZ44" s="342"/>
      <c r="EA44" s="342"/>
      <c r="EB44" s="342"/>
      <c r="EC44" s="342"/>
      <c r="ED44" s="342"/>
      <c r="EE44" s="342"/>
      <c r="EF44" s="342"/>
      <c r="EG44" s="342"/>
      <c r="EH44" s="342"/>
      <c r="EI44" s="342"/>
      <c r="EJ44" s="342"/>
      <c r="EK44" s="342"/>
      <c r="EL44" s="342"/>
      <c r="EM44" s="342"/>
      <c r="EN44" s="342"/>
      <c r="EO44" s="342"/>
      <c r="EP44" s="342"/>
      <c r="EQ44" s="342"/>
      <c r="ER44" s="342"/>
      <c r="ES44" s="342"/>
      <c r="ET44" s="342"/>
      <c r="EU44" s="342"/>
      <c r="EV44" s="342"/>
      <c r="EW44" s="342"/>
      <c r="EX44" s="342"/>
      <c r="EY44" s="342"/>
      <c r="EZ44" s="342"/>
      <c r="FA44" s="342"/>
      <c r="FB44" s="342"/>
      <c r="FC44" s="342"/>
      <c r="FD44" s="342"/>
      <c r="FE44" s="342"/>
      <c r="FF44" s="342"/>
      <c r="FG44" s="342"/>
      <c r="FH44" s="342"/>
      <c r="FI44" s="342"/>
      <c r="FJ44" s="342"/>
    </row>
    <row r="45" spans="1:166" ht="15.75" customHeight="1">
      <c r="A45" s="254" t="s">
        <v>7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5"/>
      <c r="AK45" s="261" t="s">
        <v>15</v>
      </c>
      <c r="AL45" s="254"/>
      <c r="AM45" s="254"/>
      <c r="AN45" s="254"/>
      <c r="AO45" s="254"/>
      <c r="AP45" s="255"/>
      <c r="AQ45" s="261" t="s">
        <v>74</v>
      </c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5"/>
      <c r="BC45" s="261" t="s">
        <v>75</v>
      </c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5"/>
      <c r="BU45" s="261" t="s">
        <v>76</v>
      </c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5"/>
      <c r="CH45" s="111" t="s">
        <v>16</v>
      </c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3"/>
      <c r="EK45" s="111" t="s">
        <v>77</v>
      </c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</row>
    <row r="46" spans="1:166" ht="46.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8"/>
      <c r="AK46" s="103"/>
      <c r="AL46" s="104"/>
      <c r="AM46" s="104"/>
      <c r="AN46" s="104"/>
      <c r="AO46" s="104"/>
      <c r="AP46" s="108"/>
      <c r="AQ46" s="103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8"/>
      <c r="BC46" s="103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8"/>
      <c r="BU46" s="103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8"/>
      <c r="CH46" s="112" t="s">
        <v>78</v>
      </c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3"/>
      <c r="CX46" s="111" t="s">
        <v>17</v>
      </c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3"/>
      <c r="DK46" s="111" t="s">
        <v>18</v>
      </c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3"/>
      <c r="DX46" s="111" t="s">
        <v>19</v>
      </c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3"/>
      <c r="EK46" s="103" t="s">
        <v>79</v>
      </c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8"/>
      <c r="EX46" s="103" t="s">
        <v>80</v>
      </c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</row>
    <row r="47" spans="1:166" ht="15.75" customHeight="1" thickBot="1">
      <c r="A47" s="266">
        <v>1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7"/>
      <c r="AK47" s="105">
        <v>2</v>
      </c>
      <c r="AL47" s="106"/>
      <c r="AM47" s="106"/>
      <c r="AN47" s="106"/>
      <c r="AO47" s="106"/>
      <c r="AP47" s="114"/>
      <c r="AQ47" s="105">
        <v>385776600</v>
      </c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14"/>
      <c r="BC47" s="105">
        <v>4</v>
      </c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14"/>
      <c r="BU47" s="105">
        <v>5</v>
      </c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14"/>
      <c r="CH47" s="105">
        <v>6</v>
      </c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14"/>
      <c r="CX47" s="105">
        <v>7</v>
      </c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14"/>
      <c r="DK47" s="105">
        <v>8</v>
      </c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14"/>
      <c r="DX47" s="105">
        <v>9</v>
      </c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14"/>
      <c r="EK47" s="105">
        <v>10</v>
      </c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5">
        <v>11</v>
      </c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</row>
    <row r="48" spans="1:166" ht="15.75" customHeight="1">
      <c r="A48" s="391" t="s">
        <v>81</v>
      </c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248" t="s">
        <v>82</v>
      </c>
      <c r="AL48" s="249"/>
      <c r="AM48" s="249"/>
      <c r="AN48" s="249"/>
      <c r="AO48" s="249"/>
      <c r="AP48" s="249"/>
      <c r="AQ48" s="250" t="s">
        <v>33</v>
      </c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98">
        <f>BK51+BC52+BC53+BC55+BC57+BC58+BC59+BK63+BC64+BC65+BC67+BC70+BC75+BC76+BC77+BC78+BC83+BC84+BC85+BC86+BC87+BC88+BC89+BC90+BC91+BC92+BC93+BC95+BC108+BC115+BC116+BC117+BC118+BC119+BC120+BC121+BC122+BC123+BC124+BC125+BC61+BC71+BC60+BC62+BC79+BC72+BC73+BC74+BC80+BC81+BC82+BC68+BC69</f>
        <v>420199509</v>
      </c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271">
        <f>BC48</f>
        <v>420199509</v>
      </c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3"/>
      <c r="CH48" s="98">
        <f>CH51+CH52+CH53+CH55+CH57+CH58+CH59+CH60+CH61+CH62+CH63+CH64+CH65+CH67+CH68+CH70+CH71+CH72+CH73+CH74+CH75+CH76+CH77+CH78+CH79+CH80+CH81+CH82+CH83+CH84+CH85+CH86+CH87+CH88+CH89+CH90+CH91+CH92+CH93+CH95+CH108+CH115+CH116+CH117+CH118+CH119+CH120+CH121+CH122+CH123+CH124+CH125</f>
        <v>226334799.31</v>
      </c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 t="s">
        <v>48</v>
      </c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 t="s">
        <v>48</v>
      </c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>
        <f>CH48</f>
        <v>226334799.31</v>
      </c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>
        <f>EK51+EK52+EK53+EK63+EK64+EK70+EK75+EK90+EK91+EK92+EK93+EK94+EK95+EK108+EK115+EK119+EK120+EK121+EK122+EK123+EK124+EK125</f>
        <v>427211.66000000003</v>
      </c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101">
        <f>BU48-DX48</f>
        <v>193864709.69</v>
      </c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2"/>
    </row>
    <row r="49" spans="1:166" ht="15.75" customHeight="1">
      <c r="A49" s="168" t="s">
        <v>14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237" t="s">
        <v>48</v>
      </c>
      <c r="AL49" s="237"/>
      <c r="AM49" s="237"/>
      <c r="AN49" s="237"/>
      <c r="AO49" s="237"/>
      <c r="AP49" s="237"/>
      <c r="AQ49" s="237" t="s">
        <v>48</v>
      </c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96" t="s">
        <v>48</v>
      </c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 t="s">
        <v>48</v>
      </c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 t="s">
        <v>48</v>
      </c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 t="s">
        <v>48</v>
      </c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 t="s">
        <v>48</v>
      </c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 t="s">
        <v>48</v>
      </c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 t="s">
        <v>48</v>
      </c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 t="s">
        <v>48</v>
      </c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</row>
    <row r="50" spans="1:174" s="39" customFormat="1" ht="15.75" customHeight="1" hidden="1">
      <c r="A50" s="168" t="s">
        <v>109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78" t="s">
        <v>113</v>
      </c>
      <c r="AL50" s="178"/>
      <c r="AM50" s="178"/>
      <c r="AN50" s="178"/>
      <c r="AO50" s="178"/>
      <c r="AP50" s="178"/>
      <c r="AQ50" s="173" t="s">
        <v>117</v>
      </c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61"/>
      <c r="BD50" s="61"/>
      <c r="BE50" s="61"/>
      <c r="BF50" s="61"/>
      <c r="BG50" s="61"/>
      <c r="BH50" s="61"/>
      <c r="BI50" s="61"/>
      <c r="BJ50" s="61"/>
      <c r="BK50" s="90">
        <f>62400-62400</f>
        <v>0</v>
      </c>
      <c r="BL50" s="90"/>
      <c r="BM50" s="90"/>
      <c r="BN50" s="90"/>
      <c r="BO50" s="90"/>
      <c r="BP50" s="90"/>
      <c r="BQ50" s="90"/>
      <c r="BR50" s="90"/>
      <c r="BS50" s="90"/>
      <c r="BT50" s="90"/>
      <c r="BU50" s="90">
        <f>BK50</f>
        <v>0</v>
      </c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>
        <v>0</v>
      </c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 t="s">
        <v>48</v>
      </c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 t="s">
        <v>48</v>
      </c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>
        <f aca="true" t="shared" si="3" ref="DX50:DX63">CH50</f>
        <v>0</v>
      </c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>
        <v>0</v>
      </c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>
        <f>BK50-DX50</f>
        <v>0</v>
      </c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M50" s="388">
        <v>201</v>
      </c>
      <c r="FN50" s="388"/>
      <c r="FO50" s="388"/>
      <c r="FP50" s="388"/>
      <c r="FQ50" s="388"/>
      <c r="FR50" s="40"/>
    </row>
    <row r="51" spans="1:173" s="32" customFormat="1" ht="15.75" customHeight="1">
      <c r="A51" s="168" t="s">
        <v>84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238" t="s">
        <v>113</v>
      </c>
      <c r="AL51" s="238"/>
      <c r="AM51" s="238"/>
      <c r="AN51" s="238"/>
      <c r="AO51" s="238"/>
      <c r="AP51" s="238"/>
      <c r="AQ51" s="86" t="s">
        <v>138</v>
      </c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78"/>
      <c r="BD51" s="78"/>
      <c r="BE51" s="78"/>
      <c r="BF51" s="78"/>
      <c r="BG51" s="78"/>
      <c r="BH51" s="78"/>
      <c r="BI51" s="78"/>
      <c r="BJ51" s="78"/>
      <c r="BK51" s="80">
        <v>37400</v>
      </c>
      <c r="BL51" s="80"/>
      <c r="BM51" s="80"/>
      <c r="BN51" s="80"/>
      <c r="BO51" s="80"/>
      <c r="BP51" s="80"/>
      <c r="BQ51" s="80"/>
      <c r="BR51" s="80"/>
      <c r="BS51" s="80"/>
      <c r="BT51" s="80"/>
      <c r="BU51" s="80">
        <f>BK51</f>
        <v>37400</v>
      </c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>
        <v>791</v>
      </c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 t="s">
        <v>48</v>
      </c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 t="s">
        <v>48</v>
      </c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>
        <f t="shared" si="3"/>
        <v>791</v>
      </c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>
        <v>0</v>
      </c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90">
        <f>BK51-DX51</f>
        <v>36609</v>
      </c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M51" s="95">
        <v>201</v>
      </c>
      <c r="FN51" s="95"/>
      <c r="FO51" s="95"/>
      <c r="FP51" s="95"/>
      <c r="FQ51" s="95"/>
    </row>
    <row r="52" spans="1:172" s="39" customFormat="1" ht="22.5" customHeight="1">
      <c r="A52" s="82" t="s">
        <v>105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3" t="s">
        <v>203</v>
      </c>
      <c r="AL52" s="84"/>
      <c r="AM52" s="84"/>
      <c r="AN52" s="84"/>
      <c r="AO52" s="84"/>
      <c r="AP52" s="85"/>
      <c r="AQ52" s="165" t="s">
        <v>139</v>
      </c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7"/>
      <c r="BC52" s="87">
        <f>34953300+994924-1545277-30688+359770</f>
        <v>34732029</v>
      </c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9"/>
      <c r="BU52" s="87">
        <f>BC52</f>
        <v>34732029</v>
      </c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9"/>
      <c r="CH52" s="87">
        <f>3086852.74+2485558.23+3193609.71+4190231.59+3207480.01+1773620.69</f>
        <v>17937352.97</v>
      </c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9"/>
      <c r="CX52" s="80" t="s">
        <v>48</v>
      </c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 t="s">
        <v>48</v>
      </c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>
        <f t="shared" si="3"/>
        <v>17937352.97</v>
      </c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7">
        <v>0</v>
      </c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9"/>
      <c r="EX52" s="87">
        <f>BC52-DX52</f>
        <v>16794676.03</v>
      </c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9"/>
      <c r="FL52" s="38"/>
      <c r="FM52" s="38"/>
      <c r="FN52" s="38"/>
      <c r="FO52" s="38"/>
      <c r="FP52" s="38"/>
    </row>
    <row r="53" spans="1:172" s="39" customFormat="1" ht="22.5" customHeight="1">
      <c r="A53" s="82" t="s">
        <v>105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3" t="s">
        <v>239</v>
      </c>
      <c r="AL53" s="84"/>
      <c r="AM53" s="84"/>
      <c r="AN53" s="84"/>
      <c r="AO53" s="84"/>
      <c r="AP53" s="85"/>
      <c r="AQ53" s="165" t="s">
        <v>140</v>
      </c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7"/>
      <c r="BC53" s="87">
        <f>37467000+275000+2476600</f>
        <v>40218600</v>
      </c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9"/>
      <c r="BU53" s="87">
        <f>BC53</f>
        <v>40218600</v>
      </c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9"/>
      <c r="CH53" s="87">
        <f>3547600+7140200+3071600+2008000+6064700</f>
        <v>21832100</v>
      </c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9"/>
      <c r="CX53" s="80" t="s">
        <v>48</v>
      </c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 t="s">
        <v>48</v>
      </c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>
        <f t="shared" si="3"/>
        <v>21832100</v>
      </c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7">
        <v>0</v>
      </c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9"/>
      <c r="EX53" s="87">
        <f>BC53-DX53</f>
        <v>18386500</v>
      </c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9"/>
      <c r="FL53" s="38"/>
      <c r="FM53" s="38"/>
      <c r="FN53" s="38"/>
      <c r="FO53" s="38"/>
      <c r="FP53" s="38"/>
    </row>
    <row r="54" spans="1:172" s="32" customFormat="1" ht="22.5" customHeight="1" hidden="1">
      <c r="A54" s="168" t="s">
        <v>84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83" t="s">
        <v>111</v>
      </c>
      <c r="AL54" s="84"/>
      <c r="AM54" s="84"/>
      <c r="AN54" s="84"/>
      <c r="AO54" s="84"/>
      <c r="AP54" s="42"/>
      <c r="AQ54" s="165" t="s">
        <v>127</v>
      </c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7"/>
      <c r="BC54" s="68"/>
      <c r="BD54" s="68"/>
      <c r="BE54" s="69"/>
      <c r="BF54" s="69"/>
      <c r="BG54" s="69"/>
      <c r="BH54" s="69"/>
      <c r="BI54" s="69"/>
      <c r="BJ54" s="69"/>
      <c r="BK54" s="88">
        <f>1048486+1840527-2889000-13</f>
        <v>0</v>
      </c>
      <c r="BL54" s="88"/>
      <c r="BM54" s="88"/>
      <c r="BN54" s="88"/>
      <c r="BO54" s="88"/>
      <c r="BP54" s="88"/>
      <c r="BQ54" s="88"/>
      <c r="BR54" s="88"/>
      <c r="BS54" s="88"/>
      <c r="BT54" s="89"/>
      <c r="BU54" s="87">
        <f>BK54</f>
        <v>0</v>
      </c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9"/>
      <c r="CH54" s="87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9"/>
      <c r="CX54" s="80" t="s">
        <v>48</v>
      </c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 t="s">
        <v>48</v>
      </c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>
        <f t="shared" si="3"/>
        <v>0</v>
      </c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7">
        <v>0</v>
      </c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9"/>
      <c r="EX54" s="87">
        <f>BK54-DX54</f>
        <v>0</v>
      </c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9"/>
      <c r="FL54" s="37"/>
      <c r="FM54" s="37"/>
      <c r="FN54" s="37"/>
      <c r="FO54" s="37"/>
      <c r="FP54" s="37"/>
    </row>
    <row r="55" spans="1:172" s="66" customFormat="1" ht="22.5" customHeight="1">
      <c r="A55" s="82" t="s">
        <v>105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234" t="s">
        <v>240</v>
      </c>
      <c r="AL55" s="235"/>
      <c r="AM55" s="235"/>
      <c r="AN55" s="235"/>
      <c r="AO55" s="235"/>
      <c r="AP55" s="236"/>
      <c r="AQ55" s="165" t="s">
        <v>197</v>
      </c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7"/>
      <c r="BC55" s="87">
        <v>1629900</v>
      </c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9"/>
      <c r="BU55" s="87">
        <f aca="true" t="shared" si="4" ref="BU55:BU62">BC55</f>
        <v>1629900</v>
      </c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9"/>
      <c r="CH55" s="87">
        <f>182996.68+148024.56+195868.75+173311.55+119579.74+119277.02</f>
        <v>939058.3</v>
      </c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9"/>
      <c r="CX55" s="90" t="s">
        <v>48</v>
      </c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 t="s">
        <v>48</v>
      </c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80">
        <f t="shared" si="3"/>
        <v>939058.3</v>
      </c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7">
        <v>0</v>
      </c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9"/>
      <c r="EX55" s="87">
        <f aca="true" t="shared" si="5" ref="EX55:EX62">BC55-DX55</f>
        <v>690841.7</v>
      </c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9"/>
      <c r="FL55" s="67"/>
      <c r="FM55" s="67"/>
      <c r="FN55" s="67"/>
      <c r="FO55" s="67"/>
      <c r="FP55" s="67"/>
    </row>
    <row r="56" spans="1:172" s="66" customFormat="1" ht="22.5" customHeight="1" hidden="1">
      <c r="A56" s="82" t="s">
        <v>105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3" t="s">
        <v>170</v>
      </c>
      <c r="AL56" s="84"/>
      <c r="AM56" s="84"/>
      <c r="AN56" s="84"/>
      <c r="AO56" s="84"/>
      <c r="AP56" s="85"/>
      <c r="AQ56" s="165" t="s">
        <v>194</v>
      </c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7"/>
      <c r="BC56" s="87">
        <f>3286632-2024900-1261732</f>
        <v>0</v>
      </c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9"/>
      <c r="BU56" s="87">
        <f t="shared" si="4"/>
        <v>0</v>
      </c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9"/>
      <c r="CH56" s="87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9"/>
      <c r="CX56" s="80" t="s">
        <v>48</v>
      </c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 t="s">
        <v>48</v>
      </c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>
        <f t="shared" si="3"/>
        <v>0</v>
      </c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7">
        <v>0</v>
      </c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9"/>
      <c r="EX56" s="87">
        <f t="shared" si="5"/>
        <v>0</v>
      </c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9"/>
      <c r="FL56" s="67"/>
      <c r="FM56" s="67"/>
      <c r="FN56" s="67"/>
      <c r="FO56" s="67"/>
      <c r="FP56" s="67"/>
    </row>
    <row r="57" spans="1:172" s="74" customFormat="1" ht="22.5" customHeight="1">
      <c r="A57" s="82" t="s">
        <v>105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234" t="s">
        <v>204</v>
      </c>
      <c r="AL57" s="235"/>
      <c r="AM57" s="235"/>
      <c r="AN57" s="235"/>
      <c r="AO57" s="235"/>
      <c r="AP57" s="236"/>
      <c r="AQ57" s="165" t="s">
        <v>224</v>
      </c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7"/>
      <c r="BC57" s="87">
        <v>420000</v>
      </c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9"/>
      <c r="BU57" s="87">
        <f t="shared" si="4"/>
        <v>420000</v>
      </c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9"/>
      <c r="CH57" s="87">
        <f>150000</f>
        <v>150000</v>
      </c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9"/>
      <c r="CX57" s="90" t="s">
        <v>48</v>
      </c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 t="s">
        <v>48</v>
      </c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80">
        <f aca="true" t="shared" si="6" ref="DX57:DX62">CH57</f>
        <v>150000</v>
      </c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7">
        <v>0</v>
      </c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9"/>
      <c r="EX57" s="87">
        <f t="shared" si="5"/>
        <v>270000</v>
      </c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9"/>
      <c r="FL57" s="75"/>
      <c r="FM57" s="75"/>
      <c r="FN57" s="75"/>
      <c r="FO57" s="75"/>
      <c r="FP57" s="75"/>
    </row>
    <row r="58" spans="1:172" s="74" customFormat="1" ht="22.5" customHeight="1">
      <c r="A58" s="82" t="s">
        <v>105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234" t="s">
        <v>205</v>
      </c>
      <c r="AL58" s="235"/>
      <c r="AM58" s="235"/>
      <c r="AN58" s="235"/>
      <c r="AO58" s="235"/>
      <c r="AP58" s="236"/>
      <c r="AQ58" s="165" t="s">
        <v>231</v>
      </c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7"/>
      <c r="BC58" s="87">
        <f>1181283+7567</f>
        <v>1188850</v>
      </c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9"/>
      <c r="BU58" s="87">
        <f t="shared" si="4"/>
        <v>1188850</v>
      </c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9"/>
      <c r="CH58" s="87">
        <f>237972+86164+148362+94372</f>
        <v>566870</v>
      </c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9"/>
      <c r="CX58" s="90" t="s">
        <v>48</v>
      </c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 t="s">
        <v>48</v>
      </c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80">
        <f t="shared" si="6"/>
        <v>566870</v>
      </c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7">
        <v>0</v>
      </c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9"/>
      <c r="EX58" s="87">
        <f t="shared" si="5"/>
        <v>621980</v>
      </c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9"/>
      <c r="FL58" s="75"/>
      <c r="FM58" s="75"/>
      <c r="FN58" s="75"/>
      <c r="FO58" s="75"/>
      <c r="FP58" s="75"/>
    </row>
    <row r="59" spans="1:172" s="74" customFormat="1" ht="22.5" customHeight="1">
      <c r="A59" s="82" t="s">
        <v>105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234" t="s">
        <v>206</v>
      </c>
      <c r="AL59" s="235"/>
      <c r="AM59" s="235"/>
      <c r="AN59" s="235"/>
      <c r="AO59" s="235"/>
      <c r="AP59" s="236"/>
      <c r="AQ59" s="165" t="s">
        <v>232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7"/>
      <c r="BC59" s="87">
        <f>363994+23121</f>
        <v>387115</v>
      </c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9"/>
      <c r="BU59" s="87">
        <f t="shared" si="4"/>
        <v>387115</v>
      </c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9"/>
      <c r="CH59" s="87">
        <f>22128.8+10574.75+8648.71+8648.71</f>
        <v>50000.969999999994</v>
      </c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9"/>
      <c r="CX59" s="90" t="s">
        <v>48</v>
      </c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 t="s">
        <v>48</v>
      </c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80">
        <f t="shared" si="6"/>
        <v>50000.969999999994</v>
      </c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7">
        <v>0</v>
      </c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9"/>
      <c r="EX59" s="87">
        <f t="shared" si="5"/>
        <v>337114.03</v>
      </c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9"/>
      <c r="FL59" s="75"/>
      <c r="FM59" s="75"/>
      <c r="FN59" s="75"/>
      <c r="FO59" s="75"/>
      <c r="FP59" s="75"/>
    </row>
    <row r="60" spans="1:172" s="74" customFormat="1" ht="22.5" customHeight="1">
      <c r="A60" s="82" t="s">
        <v>105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234" t="s">
        <v>252</v>
      </c>
      <c r="AL60" s="235"/>
      <c r="AM60" s="235"/>
      <c r="AN60" s="235"/>
      <c r="AO60" s="235"/>
      <c r="AP60" s="236"/>
      <c r="AQ60" s="165" t="s">
        <v>256</v>
      </c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7"/>
      <c r="BC60" s="87">
        <v>515100</v>
      </c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9"/>
      <c r="BU60" s="87">
        <f>BC60</f>
        <v>515100</v>
      </c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9"/>
      <c r="CH60" s="87">
        <f>124856.33</f>
        <v>124856.33</v>
      </c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9"/>
      <c r="CX60" s="90" t="s">
        <v>48</v>
      </c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 t="s">
        <v>48</v>
      </c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80">
        <f t="shared" si="6"/>
        <v>124856.33</v>
      </c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7">
        <v>0</v>
      </c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9"/>
      <c r="EX60" s="87">
        <f>BC60-DX60</f>
        <v>390243.67</v>
      </c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9"/>
      <c r="FL60" s="75"/>
      <c r="FM60" s="75"/>
      <c r="FN60" s="75"/>
      <c r="FO60" s="75"/>
      <c r="FP60" s="75"/>
    </row>
    <row r="61" spans="1:172" s="74" customFormat="1" ht="22.5" customHeight="1">
      <c r="A61" s="82" t="s">
        <v>105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234" t="s">
        <v>253</v>
      </c>
      <c r="AL61" s="235"/>
      <c r="AM61" s="235"/>
      <c r="AN61" s="235"/>
      <c r="AO61" s="235"/>
      <c r="AP61" s="236"/>
      <c r="AQ61" s="165" t="s">
        <v>255</v>
      </c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7"/>
      <c r="BC61" s="87">
        <v>9787300</v>
      </c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9"/>
      <c r="BU61" s="87">
        <f t="shared" si="4"/>
        <v>9787300</v>
      </c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9"/>
      <c r="CH61" s="87">
        <v>0</v>
      </c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9"/>
      <c r="CX61" s="90" t="s">
        <v>48</v>
      </c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 t="s">
        <v>48</v>
      </c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80">
        <f t="shared" si="6"/>
        <v>0</v>
      </c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7">
        <v>0</v>
      </c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9"/>
      <c r="EX61" s="87">
        <f t="shared" si="5"/>
        <v>9787300</v>
      </c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9"/>
      <c r="FL61" s="75"/>
      <c r="FM61" s="75"/>
      <c r="FN61" s="75"/>
      <c r="FO61" s="75"/>
      <c r="FP61" s="75"/>
    </row>
    <row r="62" spans="1:172" s="74" customFormat="1" ht="22.5" customHeight="1">
      <c r="A62" s="82" t="s">
        <v>105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234" t="s">
        <v>207</v>
      </c>
      <c r="AL62" s="235"/>
      <c r="AM62" s="235"/>
      <c r="AN62" s="235"/>
      <c r="AO62" s="235"/>
      <c r="AP62" s="236"/>
      <c r="AQ62" s="165" t="s">
        <v>262</v>
      </c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7"/>
      <c r="BC62" s="87">
        <v>164839</v>
      </c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9"/>
      <c r="BU62" s="87">
        <f t="shared" si="4"/>
        <v>164839</v>
      </c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9"/>
      <c r="CH62" s="87">
        <v>0</v>
      </c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9"/>
      <c r="CX62" s="90" t="s">
        <v>48</v>
      </c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 t="s">
        <v>48</v>
      </c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80">
        <f t="shared" si="6"/>
        <v>0</v>
      </c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7">
        <v>0</v>
      </c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9"/>
      <c r="EX62" s="87">
        <f t="shared" si="5"/>
        <v>164839</v>
      </c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9"/>
      <c r="FL62" s="75"/>
      <c r="FM62" s="75"/>
      <c r="FN62" s="75"/>
      <c r="FO62" s="75"/>
      <c r="FP62" s="75"/>
    </row>
    <row r="63" spans="1:172" s="35" customFormat="1" ht="21.75" customHeight="1">
      <c r="A63" s="82" t="s">
        <v>105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3" t="s">
        <v>241</v>
      </c>
      <c r="AL63" s="84"/>
      <c r="AM63" s="84"/>
      <c r="AN63" s="84"/>
      <c r="AO63" s="84"/>
      <c r="AP63" s="42"/>
      <c r="AQ63" s="165" t="s">
        <v>141</v>
      </c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7"/>
      <c r="BC63" s="78"/>
      <c r="BD63" s="78"/>
      <c r="BE63" s="78"/>
      <c r="BF63" s="78"/>
      <c r="BG63" s="78"/>
      <c r="BH63" s="78"/>
      <c r="BI63" s="78"/>
      <c r="BJ63" s="78"/>
      <c r="BK63" s="80">
        <f>36862800+2997623-2267602+60800-60800+60800+89205+226755-359770</f>
        <v>37609811</v>
      </c>
      <c r="BL63" s="80"/>
      <c r="BM63" s="80"/>
      <c r="BN63" s="80"/>
      <c r="BO63" s="80"/>
      <c r="BP63" s="80"/>
      <c r="BQ63" s="80"/>
      <c r="BR63" s="80"/>
      <c r="BS63" s="80"/>
      <c r="BT63" s="80"/>
      <c r="BU63" s="80">
        <f>BK63</f>
        <v>37609811</v>
      </c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>
        <f>3673416.71+2226448.1+4330244.74+4462736.92+3871610.39+2125292.81</f>
        <v>20689749.669999998</v>
      </c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7" t="s">
        <v>48</v>
      </c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9"/>
      <c r="DK63" s="87" t="s">
        <v>48</v>
      </c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9"/>
      <c r="DX63" s="80">
        <f t="shared" si="3"/>
        <v>20689749.669999998</v>
      </c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>
        <v>0</v>
      </c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>
        <f>BU63-DX63</f>
        <v>16920061.330000002</v>
      </c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L63" s="41"/>
      <c r="FM63" s="41"/>
      <c r="FN63" s="41"/>
      <c r="FO63" s="41"/>
      <c r="FP63" s="41"/>
    </row>
    <row r="64" spans="1:172" s="32" customFormat="1" ht="22.5" customHeight="1">
      <c r="A64" s="82" t="s">
        <v>105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3" t="s">
        <v>242</v>
      </c>
      <c r="AL64" s="84"/>
      <c r="AM64" s="84"/>
      <c r="AN64" s="84"/>
      <c r="AO64" s="84"/>
      <c r="AP64" s="85"/>
      <c r="AQ64" s="86" t="s">
        <v>143</v>
      </c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0">
        <f>20639900+131300-745630</f>
        <v>20025570</v>
      </c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>
        <f aca="true" t="shared" si="7" ref="BU64:BU75">BC64</f>
        <v>20025570</v>
      </c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>
        <f>1706254.23+1880770.48+1446416.94+1760784.52+1735437.01+2700148.92</f>
        <v>11229812.1</v>
      </c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7" t="s">
        <v>48</v>
      </c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9"/>
      <c r="DK64" s="87" t="s">
        <v>48</v>
      </c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9"/>
      <c r="DX64" s="80">
        <f aca="true" t="shared" si="8" ref="DX64:DX75">CH64</f>
        <v>11229812.1</v>
      </c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>
        <v>0</v>
      </c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>
        <f aca="true" t="shared" si="9" ref="EX64:EX75">BC64-DX64</f>
        <v>8795757.9</v>
      </c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L64" s="389"/>
      <c r="FM64" s="389"/>
      <c r="FN64" s="389"/>
      <c r="FO64" s="389"/>
      <c r="FP64" s="389"/>
    </row>
    <row r="65" spans="1:172" s="39" customFormat="1" ht="22.5" customHeight="1">
      <c r="A65" s="82" t="s">
        <v>105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3" t="s">
        <v>169</v>
      </c>
      <c r="AL65" s="84"/>
      <c r="AM65" s="84"/>
      <c r="AN65" s="84"/>
      <c r="AO65" s="84"/>
      <c r="AP65" s="85"/>
      <c r="AQ65" s="86" t="s">
        <v>181</v>
      </c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0">
        <v>2074000</v>
      </c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>
        <f t="shared" si="7"/>
        <v>2074000</v>
      </c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>
        <v>0</v>
      </c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7" t="s">
        <v>48</v>
      </c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9"/>
      <c r="DK65" s="87" t="s">
        <v>48</v>
      </c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9"/>
      <c r="DX65" s="80">
        <f t="shared" si="8"/>
        <v>0</v>
      </c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>
        <v>0</v>
      </c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>
        <f t="shared" si="9"/>
        <v>2074000</v>
      </c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L65" s="388"/>
      <c r="FM65" s="388"/>
      <c r="FN65" s="388"/>
      <c r="FO65" s="388"/>
      <c r="FP65" s="388"/>
    </row>
    <row r="66" spans="1:172" s="32" customFormat="1" ht="22.5" customHeight="1" hidden="1">
      <c r="A66" s="82" t="s">
        <v>105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3" t="s">
        <v>189</v>
      </c>
      <c r="AL66" s="84"/>
      <c r="AM66" s="84"/>
      <c r="AN66" s="84"/>
      <c r="AO66" s="84"/>
      <c r="AP66" s="85"/>
      <c r="AQ66" s="86" t="s">
        <v>185</v>
      </c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0">
        <f>287600-287600</f>
        <v>0</v>
      </c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>
        <f t="shared" si="7"/>
        <v>0</v>
      </c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7" t="s">
        <v>48</v>
      </c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9"/>
      <c r="DK66" s="87" t="s">
        <v>48</v>
      </c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9"/>
      <c r="DX66" s="80">
        <f t="shared" si="8"/>
        <v>0</v>
      </c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>
        <v>0</v>
      </c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>
        <f t="shared" si="9"/>
        <v>0</v>
      </c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L66" s="389"/>
      <c r="FM66" s="389"/>
      <c r="FN66" s="389"/>
      <c r="FO66" s="389"/>
      <c r="FP66" s="389"/>
    </row>
    <row r="67" spans="1:172" s="66" customFormat="1" ht="22.5" customHeight="1">
      <c r="A67" s="82" t="s">
        <v>105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3" t="s">
        <v>170</v>
      </c>
      <c r="AL67" s="84"/>
      <c r="AM67" s="84"/>
      <c r="AN67" s="84"/>
      <c r="AO67" s="84"/>
      <c r="AP67" s="85"/>
      <c r="AQ67" s="86" t="s">
        <v>198</v>
      </c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0">
        <v>100000</v>
      </c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>
        <f t="shared" si="7"/>
        <v>100000</v>
      </c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>
        <f>6869.63</f>
        <v>6869.63</v>
      </c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7" t="s">
        <v>48</v>
      </c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9"/>
      <c r="DK67" s="87" t="s">
        <v>48</v>
      </c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9"/>
      <c r="DX67" s="80">
        <f t="shared" si="8"/>
        <v>6869.63</v>
      </c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>
        <v>0</v>
      </c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>
        <f t="shared" si="9"/>
        <v>93130.37</v>
      </c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L67" s="390"/>
      <c r="FM67" s="390"/>
      <c r="FN67" s="390"/>
      <c r="FO67" s="390"/>
      <c r="FP67" s="390"/>
    </row>
    <row r="68" spans="1:172" s="79" customFormat="1" ht="22.5" customHeight="1">
      <c r="A68" s="82" t="s">
        <v>105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3" t="s">
        <v>208</v>
      </c>
      <c r="AL68" s="84"/>
      <c r="AM68" s="84"/>
      <c r="AN68" s="84"/>
      <c r="AO68" s="84"/>
      <c r="AP68" s="85"/>
      <c r="AQ68" s="86" t="s">
        <v>278</v>
      </c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0">
        <v>2639349</v>
      </c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>
        <f>BC68</f>
        <v>2639349</v>
      </c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>
        <v>0</v>
      </c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7" t="s">
        <v>48</v>
      </c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9"/>
      <c r="DK68" s="87" t="s">
        <v>48</v>
      </c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9"/>
      <c r="DX68" s="80">
        <f>CH68</f>
        <v>0</v>
      </c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>
        <v>0</v>
      </c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>
        <f>BC68-DX68</f>
        <v>2639349</v>
      </c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L68" s="389"/>
      <c r="FM68" s="389"/>
      <c r="FN68" s="389"/>
      <c r="FO68" s="389"/>
      <c r="FP68" s="389"/>
    </row>
    <row r="69" spans="1:172" s="79" customFormat="1" ht="22.5" customHeight="1">
      <c r="A69" s="82" t="s">
        <v>105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3" t="s">
        <v>209</v>
      </c>
      <c r="AL69" s="84"/>
      <c r="AM69" s="84"/>
      <c r="AN69" s="84"/>
      <c r="AO69" s="84"/>
      <c r="AP69" s="85"/>
      <c r="AQ69" s="86" t="s">
        <v>279</v>
      </c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0">
        <v>109218</v>
      </c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>
        <f>BC69</f>
        <v>109218</v>
      </c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>
        <v>0</v>
      </c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7" t="s">
        <v>48</v>
      </c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9"/>
      <c r="DK69" s="87" t="s">
        <v>48</v>
      </c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9"/>
      <c r="DX69" s="80">
        <f>CH69</f>
        <v>0</v>
      </c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>
        <v>0</v>
      </c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>
        <f>BC69-DX69</f>
        <v>109218</v>
      </c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L69" s="389"/>
      <c r="FM69" s="389"/>
      <c r="FN69" s="389"/>
      <c r="FO69" s="389"/>
      <c r="FP69" s="389"/>
    </row>
    <row r="70" spans="1:172" s="66" customFormat="1" ht="22.5" customHeight="1">
      <c r="A70" s="82" t="s">
        <v>105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3" t="s">
        <v>210</v>
      </c>
      <c r="AL70" s="84"/>
      <c r="AM70" s="84"/>
      <c r="AN70" s="84"/>
      <c r="AO70" s="84"/>
      <c r="AP70" s="85"/>
      <c r="AQ70" s="86" t="s">
        <v>142</v>
      </c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0">
        <f>224277200+664200</f>
        <v>224941400</v>
      </c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>
        <f t="shared" si="7"/>
        <v>224941400</v>
      </c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>
        <f>17222800+43511800+23147300+17567700+31609499</f>
        <v>133059099</v>
      </c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7" t="s">
        <v>48</v>
      </c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9"/>
      <c r="DK70" s="87" t="s">
        <v>48</v>
      </c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9"/>
      <c r="DX70" s="80">
        <f t="shared" si="8"/>
        <v>133059099</v>
      </c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>
        <v>1</v>
      </c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>
        <f t="shared" si="9"/>
        <v>91882301</v>
      </c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L70" s="390"/>
      <c r="FM70" s="390"/>
      <c r="FN70" s="390"/>
      <c r="FO70" s="390"/>
      <c r="FP70" s="390"/>
    </row>
    <row r="71" spans="1:172" s="66" customFormat="1" ht="22.5" customHeight="1">
      <c r="A71" s="82" t="s">
        <v>105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3" t="s">
        <v>211</v>
      </c>
      <c r="AL71" s="84"/>
      <c r="AM71" s="84"/>
      <c r="AN71" s="84"/>
      <c r="AO71" s="84"/>
      <c r="AP71" s="85"/>
      <c r="AQ71" s="86" t="s">
        <v>263</v>
      </c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0">
        <v>681500</v>
      </c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>
        <f>BC71</f>
        <v>681500</v>
      </c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>
        <v>681410.49</v>
      </c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7" t="s">
        <v>48</v>
      </c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9"/>
      <c r="DK71" s="87" t="s">
        <v>48</v>
      </c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9"/>
      <c r="DX71" s="80">
        <f>CH71</f>
        <v>681410.49</v>
      </c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>
        <v>0</v>
      </c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>
        <f>BC71-DX71</f>
        <v>89.51000000000931</v>
      </c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L71" s="390"/>
      <c r="FM71" s="390"/>
      <c r="FN71" s="390"/>
      <c r="FO71" s="390"/>
      <c r="FP71" s="390"/>
    </row>
    <row r="72" spans="1:172" s="74" customFormat="1" ht="22.5" customHeight="1">
      <c r="A72" s="82" t="s">
        <v>105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3" t="s">
        <v>212</v>
      </c>
      <c r="AL72" s="84"/>
      <c r="AM72" s="84"/>
      <c r="AN72" s="84"/>
      <c r="AO72" s="84"/>
      <c r="AP72" s="85"/>
      <c r="AQ72" s="86" t="s">
        <v>275</v>
      </c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0">
        <f>88017+207900</f>
        <v>295917</v>
      </c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>
        <f>BC72</f>
        <v>295917</v>
      </c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>
        <f>87967</f>
        <v>87967</v>
      </c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7" t="s">
        <v>48</v>
      </c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9"/>
      <c r="DK72" s="87" t="s">
        <v>48</v>
      </c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9"/>
      <c r="DX72" s="80">
        <f>CH72</f>
        <v>87967</v>
      </c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>
        <v>0</v>
      </c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>
        <f>BC72-DX72</f>
        <v>207950</v>
      </c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  <c r="FL72" s="81"/>
      <c r="FM72" s="81"/>
      <c r="FN72" s="81"/>
      <c r="FO72" s="81"/>
      <c r="FP72" s="81"/>
    </row>
    <row r="73" spans="1:172" s="74" customFormat="1" ht="22.5" customHeight="1">
      <c r="A73" s="82" t="s">
        <v>105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3" t="s">
        <v>111</v>
      </c>
      <c r="AL73" s="84"/>
      <c r="AM73" s="84"/>
      <c r="AN73" s="84"/>
      <c r="AO73" s="84"/>
      <c r="AP73" s="85"/>
      <c r="AQ73" s="86" t="s">
        <v>273</v>
      </c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0">
        <f>3139500+2910000</f>
        <v>6049500</v>
      </c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>
        <f>BC73</f>
        <v>6049500</v>
      </c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>
        <f>1907949.39+629909.74</f>
        <v>2537859.13</v>
      </c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7" t="s">
        <v>48</v>
      </c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9"/>
      <c r="DK73" s="87" t="s">
        <v>48</v>
      </c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9"/>
      <c r="DX73" s="80">
        <f>CH73</f>
        <v>2537859.13</v>
      </c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>
        <v>0</v>
      </c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>
        <f>BC73-DX73</f>
        <v>3511640.87</v>
      </c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L73" s="81"/>
      <c r="FM73" s="81"/>
      <c r="FN73" s="81"/>
      <c r="FO73" s="81"/>
      <c r="FP73" s="81"/>
    </row>
    <row r="74" spans="1:172" s="74" customFormat="1" ht="22.5" customHeight="1">
      <c r="A74" s="82" t="s">
        <v>105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3" t="s">
        <v>213</v>
      </c>
      <c r="AL74" s="84"/>
      <c r="AM74" s="84"/>
      <c r="AN74" s="84"/>
      <c r="AO74" s="84"/>
      <c r="AP74" s="85"/>
      <c r="AQ74" s="86" t="s">
        <v>276</v>
      </c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0">
        <f>439800+1039400</f>
        <v>1479200</v>
      </c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>
        <f>BC74</f>
        <v>1479200</v>
      </c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>
        <f>224967.77</f>
        <v>224967.77</v>
      </c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7" t="s">
        <v>48</v>
      </c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9"/>
      <c r="DK74" s="87" t="s">
        <v>48</v>
      </c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9"/>
      <c r="DX74" s="80">
        <f>CH74</f>
        <v>224967.77</v>
      </c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>
        <v>0</v>
      </c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>
        <f>BC74-DX74</f>
        <v>1254232.23</v>
      </c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L74" s="81"/>
      <c r="FM74" s="81"/>
      <c r="FN74" s="81"/>
      <c r="FO74" s="81"/>
      <c r="FP74" s="81"/>
    </row>
    <row r="75" spans="1:172" s="32" customFormat="1" ht="22.5" customHeight="1">
      <c r="A75" s="82" t="s">
        <v>105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3" t="s">
        <v>214</v>
      </c>
      <c r="AL75" s="84"/>
      <c r="AM75" s="84"/>
      <c r="AN75" s="84"/>
      <c r="AO75" s="84"/>
      <c r="AP75" s="85"/>
      <c r="AQ75" s="86" t="s">
        <v>199</v>
      </c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0">
        <v>42000</v>
      </c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>
        <f t="shared" si="7"/>
        <v>42000</v>
      </c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>
        <v>21250</v>
      </c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7" t="s">
        <v>48</v>
      </c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9"/>
      <c r="DK75" s="87" t="s">
        <v>48</v>
      </c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9"/>
      <c r="DX75" s="80">
        <f t="shared" si="8"/>
        <v>21250</v>
      </c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>
        <v>0</v>
      </c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>
        <f t="shared" si="9"/>
        <v>20750</v>
      </c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  <c r="FL75" s="389"/>
      <c r="FM75" s="389"/>
      <c r="FN75" s="389"/>
      <c r="FO75" s="389"/>
      <c r="FP75" s="389"/>
    </row>
    <row r="76" spans="1:172" s="74" customFormat="1" ht="22.5" customHeight="1">
      <c r="A76" s="82" t="s">
        <v>105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3" t="s">
        <v>215</v>
      </c>
      <c r="AL76" s="84"/>
      <c r="AM76" s="84"/>
      <c r="AN76" s="84"/>
      <c r="AO76" s="84"/>
      <c r="AP76" s="85"/>
      <c r="AQ76" s="86" t="s">
        <v>225</v>
      </c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0">
        <v>270000</v>
      </c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>
        <f aca="true" t="shared" si="10" ref="BU76:BU84">BC76</f>
        <v>270000</v>
      </c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>
        <f>150000</f>
        <v>150000</v>
      </c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7" t="s">
        <v>48</v>
      </c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9"/>
      <c r="DK76" s="87" t="s">
        <v>48</v>
      </c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9"/>
      <c r="DX76" s="80">
        <f aca="true" t="shared" si="11" ref="DX76:DX84">CH76</f>
        <v>150000</v>
      </c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>
        <v>0</v>
      </c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>
        <f aca="true" t="shared" si="12" ref="EX76:EX84">BC76-DX76</f>
        <v>120000</v>
      </c>
      <c r="EY76" s="80"/>
      <c r="EZ76" s="80"/>
      <c r="FA76" s="80"/>
      <c r="FB76" s="80"/>
      <c r="FC76" s="80"/>
      <c r="FD76" s="80"/>
      <c r="FE76" s="80"/>
      <c r="FF76" s="80"/>
      <c r="FG76" s="80"/>
      <c r="FH76" s="80"/>
      <c r="FI76" s="80"/>
      <c r="FJ76" s="80"/>
      <c r="FL76" s="81"/>
      <c r="FM76" s="81"/>
      <c r="FN76" s="81"/>
      <c r="FO76" s="81"/>
      <c r="FP76" s="81"/>
    </row>
    <row r="77" spans="1:172" s="74" customFormat="1" ht="22.5" customHeight="1">
      <c r="A77" s="82" t="s">
        <v>105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3" t="s">
        <v>216</v>
      </c>
      <c r="AL77" s="84"/>
      <c r="AM77" s="84"/>
      <c r="AN77" s="84"/>
      <c r="AO77" s="84"/>
      <c r="AP77" s="85"/>
      <c r="AQ77" s="86" t="s">
        <v>226</v>
      </c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0">
        <v>53245</v>
      </c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>
        <f t="shared" si="10"/>
        <v>53245</v>
      </c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>
        <v>53245</v>
      </c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7" t="s">
        <v>48</v>
      </c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9"/>
      <c r="DK77" s="87" t="s">
        <v>48</v>
      </c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9"/>
      <c r="DX77" s="80">
        <f t="shared" si="11"/>
        <v>53245</v>
      </c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>
        <v>0</v>
      </c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>
        <f t="shared" si="12"/>
        <v>0</v>
      </c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  <c r="FL77" s="81"/>
      <c r="FM77" s="81"/>
      <c r="FN77" s="81"/>
      <c r="FO77" s="81"/>
      <c r="FP77" s="81"/>
    </row>
    <row r="78" spans="1:172" s="74" customFormat="1" ht="22.5" customHeight="1">
      <c r="A78" s="82" t="s">
        <v>105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3" t="s">
        <v>217</v>
      </c>
      <c r="AL78" s="84"/>
      <c r="AM78" s="84"/>
      <c r="AN78" s="84"/>
      <c r="AO78" s="84"/>
      <c r="AP78" s="85"/>
      <c r="AQ78" s="86" t="s">
        <v>227</v>
      </c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0">
        <v>477000</v>
      </c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>
        <f t="shared" si="10"/>
        <v>477000</v>
      </c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>
        <v>477000</v>
      </c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7" t="s">
        <v>48</v>
      </c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9"/>
      <c r="DK78" s="87" t="s">
        <v>48</v>
      </c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9"/>
      <c r="DX78" s="80">
        <f t="shared" si="11"/>
        <v>477000</v>
      </c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>
        <v>0</v>
      </c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>
        <f t="shared" si="12"/>
        <v>0</v>
      </c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L78" s="81"/>
      <c r="FM78" s="81"/>
      <c r="FN78" s="81"/>
      <c r="FO78" s="81"/>
      <c r="FP78" s="81"/>
    </row>
    <row r="79" spans="1:172" s="74" customFormat="1" ht="22.5" customHeight="1">
      <c r="A79" s="82" t="s">
        <v>105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3" t="s">
        <v>189</v>
      </c>
      <c r="AL79" s="84"/>
      <c r="AM79" s="84"/>
      <c r="AN79" s="84"/>
      <c r="AO79" s="84"/>
      <c r="AP79" s="85"/>
      <c r="AQ79" s="86" t="s">
        <v>257</v>
      </c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0">
        <v>52632</v>
      </c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>
        <f t="shared" si="10"/>
        <v>52632</v>
      </c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>
        <v>0</v>
      </c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7" t="s">
        <v>48</v>
      </c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9"/>
      <c r="DK79" s="87" t="s">
        <v>48</v>
      </c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9"/>
      <c r="DX79" s="80">
        <f t="shared" si="11"/>
        <v>0</v>
      </c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>
        <v>0</v>
      </c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>
        <f t="shared" si="12"/>
        <v>52632</v>
      </c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L79" s="81"/>
      <c r="FM79" s="81"/>
      <c r="FN79" s="81"/>
      <c r="FO79" s="81"/>
      <c r="FP79" s="81"/>
    </row>
    <row r="80" spans="1:172" s="74" customFormat="1" ht="22.5" customHeight="1">
      <c r="A80" s="82" t="s">
        <v>105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3" t="s">
        <v>196</v>
      </c>
      <c r="AL80" s="84"/>
      <c r="AM80" s="84"/>
      <c r="AN80" s="84"/>
      <c r="AO80" s="84"/>
      <c r="AP80" s="85"/>
      <c r="AQ80" s="86" t="s">
        <v>274</v>
      </c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0">
        <v>107200</v>
      </c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>
        <f t="shared" si="10"/>
        <v>107200</v>
      </c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>
        <v>0</v>
      </c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7" t="s">
        <v>48</v>
      </c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9"/>
      <c r="DK80" s="87" t="s">
        <v>48</v>
      </c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9"/>
      <c r="DX80" s="80">
        <f t="shared" si="11"/>
        <v>0</v>
      </c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>
        <v>0</v>
      </c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>
        <f t="shared" si="12"/>
        <v>107200</v>
      </c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L80" s="81"/>
      <c r="FM80" s="81"/>
      <c r="FN80" s="81"/>
      <c r="FO80" s="81"/>
      <c r="FP80" s="81"/>
    </row>
    <row r="81" spans="1:172" s="74" customFormat="1" ht="22.5" customHeight="1">
      <c r="A81" s="82" t="s">
        <v>105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3" t="s">
        <v>190</v>
      </c>
      <c r="AL81" s="84"/>
      <c r="AM81" s="84"/>
      <c r="AN81" s="84"/>
      <c r="AO81" s="84"/>
      <c r="AP81" s="85"/>
      <c r="AQ81" s="86" t="s">
        <v>272</v>
      </c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0">
        <v>2036900</v>
      </c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>
        <f>BC81</f>
        <v>2036900</v>
      </c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>
        <v>0</v>
      </c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7" t="s">
        <v>48</v>
      </c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9"/>
      <c r="DK81" s="87" t="s">
        <v>48</v>
      </c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9"/>
      <c r="DX81" s="80">
        <f>CH81</f>
        <v>0</v>
      </c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>
        <v>0</v>
      </c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>
        <f>BC81-DX81</f>
        <v>2036900</v>
      </c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L81" s="81"/>
      <c r="FM81" s="81"/>
      <c r="FN81" s="81"/>
      <c r="FO81" s="81"/>
      <c r="FP81" s="81"/>
    </row>
    <row r="82" spans="1:172" s="74" customFormat="1" ht="22.5" customHeight="1">
      <c r="A82" s="82" t="s">
        <v>105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3" t="s">
        <v>191</v>
      </c>
      <c r="AL82" s="84"/>
      <c r="AM82" s="84"/>
      <c r="AN82" s="84"/>
      <c r="AO82" s="84"/>
      <c r="AP82" s="85"/>
      <c r="AQ82" s="86" t="s">
        <v>271</v>
      </c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0">
        <v>500</v>
      </c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>
        <f>BC82</f>
        <v>500</v>
      </c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>
        <v>0</v>
      </c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7" t="s">
        <v>48</v>
      </c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9"/>
      <c r="DK82" s="87" t="s">
        <v>48</v>
      </c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9"/>
      <c r="DX82" s="80">
        <f>CH82</f>
        <v>0</v>
      </c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>
        <v>0</v>
      </c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>
        <f>BC82-DX82</f>
        <v>500</v>
      </c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L82" s="81"/>
      <c r="FM82" s="81"/>
      <c r="FN82" s="81"/>
      <c r="FO82" s="81"/>
      <c r="FP82" s="81"/>
    </row>
    <row r="83" spans="1:172" s="74" customFormat="1" ht="22.5" customHeight="1">
      <c r="A83" s="82" t="s">
        <v>105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3" t="s">
        <v>171</v>
      </c>
      <c r="AL83" s="84"/>
      <c r="AM83" s="84"/>
      <c r="AN83" s="84"/>
      <c r="AO83" s="84"/>
      <c r="AP83" s="85"/>
      <c r="AQ83" s="86" t="s">
        <v>228</v>
      </c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0">
        <f>1459875-60800-16+60800+16-60816-6675-44898</f>
        <v>1347486</v>
      </c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>
        <f t="shared" si="10"/>
        <v>1347486</v>
      </c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>
        <f>414674+932812</f>
        <v>1347486</v>
      </c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7" t="s">
        <v>48</v>
      </c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9"/>
      <c r="DK83" s="87" t="s">
        <v>48</v>
      </c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9"/>
      <c r="DX83" s="80">
        <f t="shared" si="11"/>
        <v>1347486</v>
      </c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>
        <v>0</v>
      </c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>
        <f t="shared" si="12"/>
        <v>0</v>
      </c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L83" s="81"/>
      <c r="FM83" s="81"/>
      <c r="FN83" s="81"/>
      <c r="FO83" s="81"/>
      <c r="FP83" s="81"/>
    </row>
    <row r="84" spans="1:172" s="74" customFormat="1" ht="22.5" customHeight="1">
      <c r="A84" s="82" t="s">
        <v>105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3" t="s">
        <v>172</v>
      </c>
      <c r="AL84" s="84"/>
      <c r="AM84" s="84"/>
      <c r="AN84" s="84"/>
      <c r="AO84" s="84"/>
      <c r="AP84" s="85"/>
      <c r="AQ84" s="86" t="s">
        <v>229</v>
      </c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0">
        <v>112987</v>
      </c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>
        <f t="shared" si="10"/>
        <v>112987</v>
      </c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>
        <v>112987</v>
      </c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7" t="s">
        <v>48</v>
      </c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9"/>
      <c r="DK84" s="87" t="s">
        <v>48</v>
      </c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9"/>
      <c r="DX84" s="80">
        <f t="shared" si="11"/>
        <v>112987</v>
      </c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>
        <v>0</v>
      </c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>
        <f t="shared" si="12"/>
        <v>0</v>
      </c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L84" s="81"/>
      <c r="FM84" s="81"/>
      <c r="FN84" s="81"/>
      <c r="FO84" s="81"/>
      <c r="FP84" s="81"/>
    </row>
    <row r="85" spans="1:172" s="74" customFormat="1" ht="22.5" customHeight="1">
      <c r="A85" s="82" t="s">
        <v>105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3" t="s">
        <v>173</v>
      </c>
      <c r="AL85" s="84"/>
      <c r="AM85" s="84"/>
      <c r="AN85" s="84"/>
      <c r="AO85" s="84"/>
      <c r="AP85" s="85"/>
      <c r="AQ85" s="86" t="s">
        <v>233</v>
      </c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0">
        <f>1699415-101280+23733</f>
        <v>1621868</v>
      </c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>
        <f aca="true" t="shared" si="13" ref="BU85:BU92">BC85</f>
        <v>1621868</v>
      </c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>
        <f>374332+142884+130572+151092</f>
        <v>798880</v>
      </c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7" t="s">
        <v>48</v>
      </c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9"/>
      <c r="DK85" s="87" t="s">
        <v>48</v>
      </c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9"/>
      <c r="DX85" s="80">
        <f aca="true" t="shared" si="14" ref="DX85:DX94">CH85</f>
        <v>798880</v>
      </c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>
        <v>0</v>
      </c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>
        <f aca="true" t="shared" si="15" ref="EX85:EX92">BC85-DX85</f>
        <v>822988</v>
      </c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L85" s="81"/>
      <c r="FM85" s="81"/>
      <c r="FN85" s="81"/>
      <c r="FO85" s="81"/>
      <c r="FP85" s="81"/>
    </row>
    <row r="86" spans="1:172" s="74" customFormat="1" ht="22.5" customHeight="1">
      <c r="A86" s="82" t="s">
        <v>105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3" t="s">
        <v>218</v>
      </c>
      <c r="AL86" s="84"/>
      <c r="AM86" s="84"/>
      <c r="AN86" s="84"/>
      <c r="AO86" s="84"/>
      <c r="AP86" s="85"/>
      <c r="AQ86" s="86" t="s">
        <v>234</v>
      </c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0">
        <f>568187-250488+44898</f>
        <v>362597</v>
      </c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>
        <f t="shared" si="13"/>
        <v>362597</v>
      </c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>
        <f>72841.89+26904.11+26238.93+26238.93</f>
        <v>152223.86</v>
      </c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7" t="s">
        <v>48</v>
      </c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9"/>
      <c r="DK86" s="87" t="s">
        <v>48</v>
      </c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9"/>
      <c r="DX86" s="80">
        <f t="shared" si="14"/>
        <v>152223.86</v>
      </c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>
        <v>0</v>
      </c>
      <c r="EL86" s="80"/>
      <c r="EM86" s="80"/>
      <c r="EN86" s="80"/>
      <c r="EO86" s="80"/>
      <c r="EP86" s="80"/>
      <c r="EQ86" s="80"/>
      <c r="ER86" s="80"/>
      <c r="ES86" s="80"/>
      <c r="ET86" s="80"/>
      <c r="EU86" s="80"/>
      <c r="EV86" s="80"/>
      <c r="EW86" s="80"/>
      <c r="EX86" s="80">
        <f t="shared" si="15"/>
        <v>210373.14</v>
      </c>
      <c r="EY86" s="80"/>
      <c r="EZ86" s="80"/>
      <c r="FA86" s="80"/>
      <c r="FB86" s="80"/>
      <c r="FC86" s="80"/>
      <c r="FD86" s="80"/>
      <c r="FE86" s="80"/>
      <c r="FF86" s="80"/>
      <c r="FG86" s="80"/>
      <c r="FH86" s="80"/>
      <c r="FI86" s="80"/>
      <c r="FJ86" s="80"/>
      <c r="FL86" s="81"/>
      <c r="FM86" s="81"/>
      <c r="FN86" s="81"/>
      <c r="FO86" s="81"/>
      <c r="FP86" s="81"/>
    </row>
    <row r="87" spans="1:172" s="74" customFormat="1" ht="22.5" customHeight="1">
      <c r="A87" s="82" t="s">
        <v>105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3" t="s">
        <v>219</v>
      </c>
      <c r="AL87" s="84"/>
      <c r="AM87" s="84"/>
      <c r="AN87" s="84"/>
      <c r="AO87" s="84"/>
      <c r="AP87" s="85"/>
      <c r="AQ87" s="86" t="s">
        <v>235</v>
      </c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0">
        <v>526639</v>
      </c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>
        <f t="shared" si="13"/>
        <v>526639</v>
      </c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>
        <f>90500+49964+28960+53584</f>
        <v>223008</v>
      </c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7" t="s">
        <v>48</v>
      </c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9"/>
      <c r="DK87" s="87" t="s">
        <v>48</v>
      </c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9"/>
      <c r="DX87" s="80">
        <f t="shared" si="14"/>
        <v>223008</v>
      </c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  <c r="EK87" s="80">
        <v>0</v>
      </c>
      <c r="EL87" s="80"/>
      <c r="EM87" s="80"/>
      <c r="EN87" s="80"/>
      <c r="EO87" s="80"/>
      <c r="EP87" s="80"/>
      <c r="EQ87" s="80"/>
      <c r="ER87" s="80"/>
      <c r="ES87" s="80"/>
      <c r="ET87" s="80"/>
      <c r="EU87" s="80"/>
      <c r="EV87" s="80"/>
      <c r="EW87" s="80"/>
      <c r="EX87" s="80">
        <f t="shared" si="15"/>
        <v>303631</v>
      </c>
      <c r="EY87" s="80"/>
      <c r="EZ87" s="80"/>
      <c r="FA87" s="80"/>
      <c r="FB87" s="80"/>
      <c r="FC87" s="80"/>
      <c r="FD87" s="80"/>
      <c r="FE87" s="80"/>
      <c r="FF87" s="80"/>
      <c r="FG87" s="80"/>
      <c r="FH87" s="80"/>
      <c r="FI87" s="80"/>
      <c r="FJ87" s="80"/>
      <c r="FL87" s="81"/>
      <c r="FM87" s="81"/>
      <c r="FN87" s="81"/>
      <c r="FO87" s="81"/>
      <c r="FP87" s="81"/>
    </row>
    <row r="88" spans="1:172" s="74" customFormat="1" ht="22.5" customHeight="1">
      <c r="A88" s="82" t="s">
        <v>105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3" t="s">
        <v>220</v>
      </c>
      <c r="AL88" s="84"/>
      <c r="AM88" s="84"/>
      <c r="AN88" s="84"/>
      <c r="AO88" s="84"/>
      <c r="AP88" s="85"/>
      <c r="AQ88" s="86" t="s">
        <v>236</v>
      </c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0">
        <v>218991</v>
      </c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>
        <f t="shared" si="13"/>
        <v>218991</v>
      </c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>
        <f>9773.79+3411.81+3411.81+3411.81</f>
        <v>20009.22</v>
      </c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7" t="s">
        <v>48</v>
      </c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9"/>
      <c r="DK88" s="87" t="s">
        <v>48</v>
      </c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9"/>
      <c r="DX88" s="80">
        <f t="shared" si="14"/>
        <v>20009.22</v>
      </c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>
        <v>0</v>
      </c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/>
      <c r="EW88" s="80"/>
      <c r="EX88" s="80">
        <f t="shared" si="15"/>
        <v>198981.78</v>
      </c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L88" s="81"/>
      <c r="FM88" s="81"/>
      <c r="FN88" s="81"/>
      <c r="FO88" s="81"/>
      <c r="FP88" s="81"/>
    </row>
    <row r="89" spans="1:172" s="74" customFormat="1" ht="22.5" customHeight="1">
      <c r="A89" s="82" t="s">
        <v>105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3" t="s">
        <v>221</v>
      </c>
      <c r="AL89" s="84"/>
      <c r="AM89" s="84"/>
      <c r="AN89" s="84"/>
      <c r="AO89" s="84"/>
      <c r="AP89" s="85"/>
      <c r="AQ89" s="173" t="s">
        <v>265</v>
      </c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90">
        <v>104500</v>
      </c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>
        <f t="shared" si="13"/>
        <v>104500</v>
      </c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>
        <f>34000+70500</f>
        <v>104500</v>
      </c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115" t="s">
        <v>48</v>
      </c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7"/>
      <c r="DK89" s="115" t="s">
        <v>48</v>
      </c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7"/>
      <c r="DX89" s="90">
        <f t="shared" si="14"/>
        <v>104500</v>
      </c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>
        <v>0</v>
      </c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>
        <f t="shared" si="15"/>
        <v>0</v>
      </c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L89" s="81"/>
      <c r="FM89" s="81"/>
      <c r="FN89" s="81"/>
      <c r="FO89" s="81"/>
      <c r="FP89" s="81"/>
    </row>
    <row r="90" spans="1:172" s="32" customFormat="1" ht="21.75" customHeight="1">
      <c r="A90" s="82" t="s">
        <v>105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3" t="s">
        <v>222</v>
      </c>
      <c r="AL90" s="84"/>
      <c r="AM90" s="84"/>
      <c r="AN90" s="84"/>
      <c r="AO90" s="84"/>
      <c r="AP90" s="85"/>
      <c r="AQ90" s="86" t="s">
        <v>200</v>
      </c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0">
        <f>108700+16-16+16</f>
        <v>108716</v>
      </c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>
        <f t="shared" si="13"/>
        <v>108716</v>
      </c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>
        <v>0</v>
      </c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 t="s">
        <v>48</v>
      </c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91" t="s">
        <v>48</v>
      </c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80">
        <f t="shared" si="14"/>
        <v>0</v>
      </c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>
        <v>0</v>
      </c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91">
        <f t="shared" si="15"/>
        <v>108716</v>
      </c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L90" s="37"/>
      <c r="FM90" s="37"/>
      <c r="FN90" s="37"/>
      <c r="FO90" s="37"/>
      <c r="FP90" s="37"/>
    </row>
    <row r="91" spans="1:172" s="32" customFormat="1" ht="21.75" customHeight="1">
      <c r="A91" s="82" t="s">
        <v>105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3" t="s">
        <v>243</v>
      </c>
      <c r="AL91" s="84"/>
      <c r="AM91" s="84"/>
      <c r="AN91" s="84"/>
      <c r="AO91" s="84"/>
      <c r="AP91" s="85"/>
      <c r="AQ91" s="86" t="s">
        <v>201</v>
      </c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0">
        <v>2065600</v>
      </c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>
        <f t="shared" si="13"/>
        <v>2065600</v>
      </c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>
        <v>0</v>
      </c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 t="s">
        <v>48</v>
      </c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91" t="s">
        <v>48</v>
      </c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80">
        <f t="shared" si="14"/>
        <v>0</v>
      </c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>
        <v>0</v>
      </c>
      <c r="EL91" s="80"/>
      <c r="EM91" s="80"/>
      <c r="EN91" s="80"/>
      <c r="EO91" s="80"/>
      <c r="EP91" s="80"/>
      <c r="EQ91" s="80"/>
      <c r="ER91" s="80"/>
      <c r="ES91" s="80"/>
      <c r="ET91" s="80"/>
      <c r="EU91" s="80"/>
      <c r="EV91" s="80"/>
      <c r="EW91" s="80"/>
      <c r="EX91" s="91">
        <f t="shared" si="15"/>
        <v>2065600</v>
      </c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L91" s="37"/>
      <c r="FM91" s="37"/>
      <c r="FN91" s="37"/>
      <c r="FO91" s="37"/>
      <c r="FP91" s="37"/>
    </row>
    <row r="92" spans="1:172" s="32" customFormat="1" ht="21.75" customHeight="1">
      <c r="A92" s="168" t="s">
        <v>84</v>
      </c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83" t="s">
        <v>244</v>
      </c>
      <c r="AL92" s="84"/>
      <c r="AM92" s="84"/>
      <c r="AN92" s="84"/>
      <c r="AO92" s="84"/>
      <c r="AP92" s="85"/>
      <c r="AQ92" s="86" t="s">
        <v>258</v>
      </c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0">
        <f>42000-22000+22000-22000</f>
        <v>20000</v>
      </c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>
        <f t="shared" si="13"/>
        <v>20000</v>
      </c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>
        <v>20000</v>
      </c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7" t="s">
        <v>48</v>
      </c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9"/>
      <c r="DK92" s="87" t="s">
        <v>48</v>
      </c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9"/>
      <c r="DX92" s="80">
        <f t="shared" si="14"/>
        <v>20000</v>
      </c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>
        <v>0</v>
      </c>
      <c r="EL92" s="80"/>
      <c r="EM92" s="80"/>
      <c r="EN92" s="80"/>
      <c r="EO92" s="80"/>
      <c r="EP92" s="80"/>
      <c r="EQ92" s="80"/>
      <c r="ER92" s="80"/>
      <c r="ES92" s="80"/>
      <c r="ET92" s="80"/>
      <c r="EU92" s="80"/>
      <c r="EV92" s="80"/>
      <c r="EW92" s="80"/>
      <c r="EX92" s="80">
        <f t="shared" si="15"/>
        <v>0</v>
      </c>
      <c r="EY92" s="80"/>
      <c r="EZ92" s="80"/>
      <c r="FA92" s="80"/>
      <c r="FB92" s="80"/>
      <c r="FC92" s="80"/>
      <c r="FD92" s="80"/>
      <c r="FE92" s="80"/>
      <c r="FF92" s="80"/>
      <c r="FG92" s="80"/>
      <c r="FH92" s="80"/>
      <c r="FI92" s="80"/>
      <c r="FJ92" s="80"/>
      <c r="FL92" s="41"/>
      <c r="FM92" s="41"/>
      <c r="FN92" s="41"/>
      <c r="FO92" s="41"/>
      <c r="FP92" s="41"/>
    </row>
    <row r="93" spans="1:172" s="32" customFormat="1" ht="18" customHeight="1">
      <c r="A93" s="168" t="s">
        <v>86</v>
      </c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9"/>
      <c r="AK93" s="83" t="s">
        <v>120</v>
      </c>
      <c r="AL93" s="84"/>
      <c r="AM93" s="84"/>
      <c r="AN93" s="84"/>
      <c r="AO93" s="84"/>
      <c r="AP93" s="85"/>
      <c r="AQ93" s="165" t="s">
        <v>144</v>
      </c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7"/>
      <c r="BC93" s="87">
        <v>99100</v>
      </c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9"/>
      <c r="BU93" s="87">
        <f aca="true" t="shared" si="16" ref="BU93:BU101">BC93</f>
        <v>99100</v>
      </c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9"/>
      <c r="CH93" s="87">
        <f>27282.93+8251.15+11496.32</f>
        <v>47030.4</v>
      </c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9"/>
      <c r="CX93" s="87" t="s">
        <v>48</v>
      </c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9"/>
      <c r="DK93" s="87" t="s">
        <v>48</v>
      </c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9"/>
      <c r="DX93" s="87">
        <f t="shared" si="14"/>
        <v>47030.4</v>
      </c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9"/>
      <c r="EK93" s="87">
        <v>0</v>
      </c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9"/>
      <c r="EX93" s="87">
        <f aca="true" t="shared" si="17" ref="EX93:EX98">BC93-DX93</f>
        <v>52069.6</v>
      </c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9"/>
      <c r="FL93" s="389"/>
      <c r="FM93" s="389"/>
      <c r="FN93" s="389"/>
      <c r="FO93" s="389"/>
      <c r="FP93" s="389"/>
    </row>
    <row r="94" spans="1:172" s="51" customFormat="1" ht="1.5" customHeight="1" hidden="1">
      <c r="A94" s="168" t="s">
        <v>84</v>
      </c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83" t="s">
        <v>173</v>
      </c>
      <c r="AL94" s="84"/>
      <c r="AM94" s="84"/>
      <c r="AN94" s="84"/>
      <c r="AO94" s="84"/>
      <c r="AP94" s="85"/>
      <c r="AQ94" s="165" t="s">
        <v>145</v>
      </c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7"/>
      <c r="BC94" s="80">
        <f>50000-50000+50000-50000</f>
        <v>0</v>
      </c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>
        <f t="shared" si="16"/>
        <v>0</v>
      </c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>
        <v>0</v>
      </c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7" t="s">
        <v>48</v>
      </c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9"/>
      <c r="DK94" s="87" t="s">
        <v>48</v>
      </c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9"/>
      <c r="DX94" s="80">
        <f t="shared" si="14"/>
        <v>0</v>
      </c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>
        <v>0</v>
      </c>
      <c r="EL94" s="80"/>
      <c r="EM94" s="80"/>
      <c r="EN94" s="80"/>
      <c r="EO94" s="80"/>
      <c r="EP94" s="80"/>
      <c r="EQ94" s="80"/>
      <c r="ER94" s="80"/>
      <c r="ES94" s="80"/>
      <c r="ET94" s="80"/>
      <c r="EU94" s="80"/>
      <c r="EV94" s="80"/>
      <c r="EW94" s="80"/>
      <c r="EX94" s="80">
        <f>BC94-DX94</f>
        <v>0</v>
      </c>
      <c r="EY94" s="80"/>
      <c r="EZ94" s="80"/>
      <c r="FA94" s="80"/>
      <c r="FB94" s="80"/>
      <c r="FC94" s="80"/>
      <c r="FD94" s="80"/>
      <c r="FE94" s="80"/>
      <c r="FF94" s="80"/>
      <c r="FG94" s="80"/>
      <c r="FH94" s="80"/>
      <c r="FI94" s="80"/>
      <c r="FJ94" s="80"/>
      <c r="FL94" s="53"/>
      <c r="FM94" s="53"/>
      <c r="FN94" s="53"/>
      <c r="FO94" s="53"/>
      <c r="FP94" s="53"/>
    </row>
    <row r="95" spans="1:172" s="32" customFormat="1" ht="15.75" customHeight="1">
      <c r="A95" s="168" t="s">
        <v>88</v>
      </c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83" t="s">
        <v>114</v>
      </c>
      <c r="AL95" s="84"/>
      <c r="AM95" s="84"/>
      <c r="AN95" s="84"/>
      <c r="AO95" s="84"/>
      <c r="AP95" s="85"/>
      <c r="AQ95" s="86" t="s">
        <v>264</v>
      </c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0">
        <f>BC96+BC97+BC98+BC99+BC100+BC101+BK102+BC103+BC104+BC105</f>
        <v>4185650</v>
      </c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>
        <f t="shared" si="16"/>
        <v>4185650</v>
      </c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>
        <f>SUM(CH96:CW105)</f>
        <v>1714484.6600000001</v>
      </c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 t="s">
        <v>48</v>
      </c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91" t="s">
        <v>48</v>
      </c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80">
        <f aca="true" t="shared" si="18" ref="DX95:DX108">CH95</f>
        <v>1714484.6600000001</v>
      </c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>
        <f>SUM(EK96:EW105)</f>
        <v>279109.78</v>
      </c>
      <c r="EL95" s="80"/>
      <c r="EM95" s="80"/>
      <c r="EN95" s="80"/>
      <c r="EO95" s="80"/>
      <c r="EP95" s="80"/>
      <c r="EQ95" s="80"/>
      <c r="ER95" s="80"/>
      <c r="ES95" s="80"/>
      <c r="ET95" s="80"/>
      <c r="EU95" s="80"/>
      <c r="EV95" s="80"/>
      <c r="EW95" s="80"/>
      <c r="EX95" s="96">
        <f t="shared" si="17"/>
        <v>2471165.34</v>
      </c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L95" s="95"/>
      <c r="FM95" s="95"/>
      <c r="FN95" s="95"/>
      <c r="FO95" s="95"/>
      <c r="FP95" s="95"/>
    </row>
    <row r="96" spans="1:172" s="32" customFormat="1" ht="15.75" customHeight="1">
      <c r="A96" s="168" t="s">
        <v>87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70" t="s">
        <v>223</v>
      </c>
      <c r="AL96" s="171"/>
      <c r="AM96" s="171"/>
      <c r="AN96" s="171"/>
      <c r="AO96" s="171"/>
      <c r="AP96" s="172"/>
      <c r="AQ96" s="132" t="s">
        <v>146</v>
      </c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91">
        <v>2475500</v>
      </c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>
        <f t="shared" si="16"/>
        <v>2475500</v>
      </c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>
        <f>168197.15+95971.76+163986.15+326257.16+95887.43+289792.35</f>
        <v>1140092</v>
      </c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80" t="s">
        <v>48</v>
      </c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91" t="s">
        <v>48</v>
      </c>
      <c r="DL96" s="91"/>
      <c r="DM96" s="91"/>
      <c r="DN96" s="91"/>
      <c r="DO96" s="91"/>
      <c r="DP96" s="91"/>
      <c r="DQ96" s="91"/>
      <c r="DR96" s="91"/>
      <c r="DS96" s="91"/>
      <c r="DT96" s="91"/>
      <c r="DU96" s="91"/>
      <c r="DV96" s="91"/>
      <c r="DW96" s="91"/>
      <c r="DX96" s="91">
        <f t="shared" si="18"/>
        <v>1140092</v>
      </c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>
        <v>119114.1</v>
      </c>
      <c r="EL96" s="91"/>
      <c r="EM96" s="91"/>
      <c r="EN96" s="91"/>
      <c r="EO96" s="91"/>
      <c r="EP96" s="91"/>
      <c r="EQ96" s="91"/>
      <c r="ER96" s="91"/>
      <c r="ES96" s="91"/>
      <c r="ET96" s="91"/>
      <c r="EU96" s="91"/>
      <c r="EV96" s="91"/>
      <c r="EW96" s="91"/>
      <c r="EX96" s="96">
        <f t="shared" si="17"/>
        <v>1335408</v>
      </c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L96" s="95"/>
      <c r="FM96" s="95"/>
      <c r="FN96" s="95"/>
      <c r="FO96" s="95"/>
      <c r="FP96" s="95"/>
    </row>
    <row r="97" spans="1:172" s="32" customFormat="1" ht="15.75" customHeight="1">
      <c r="A97" s="168" t="s">
        <v>106</v>
      </c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70" t="s">
        <v>174</v>
      </c>
      <c r="AL97" s="171"/>
      <c r="AM97" s="171"/>
      <c r="AN97" s="171"/>
      <c r="AO97" s="171"/>
      <c r="AP97" s="172"/>
      <c r="AQ97" s="132" t="s">
        <v>147</v>
      </c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91">
        <v>747600</v>
      </c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>
        <f t="shared" si="16"/>
        <v>747600</v>
      </c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>
        <f>40490.8+18336+47553.19+114947.04+63313.89</f>
        <v>284640.92</v>
      </c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80" t="s">
        <v>48</v>
      </c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91" t="s">
        <v>48</v>
      </c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>
        <f t="shared" si="18"/>
        <v>284640.92</v>
      </c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>
        <v>81823.68</v>
      </c>
      <c r="EL97" s="91"/>
      <c r="EM97" s="91"/>
      <c r="EN97" s="91"/>
      <c r="EO97" s="91"/>
      <c r="EP97" s="91"/>
      <c r="EQ97" s="91"/>
      <c r="ER97" s="91"/>
      <c r="ES97" s="91"/>
      <c r="ET97" s="91"/>
      <c r="EU97" s="91"/>
      <c r="EV97" s="91"/>
      <c r="EW97" s="91"/>
      <c r="EX97" s="96">
        <f t="shared" si="17"/>
        <v>462959.08</v>
      </c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  <c r="FL97" s="95"/>
      <c r="FM97" s="95"/>
      <c r="FN97" s="95"/>
      <c r="FO97" s="95"/>
      <c r="FP97" s="95"/>
    </row>
    <row r="98" spans="1:172" s="32" customFormat="1" ht="15.75" customHeight="1">
      <c r="A98" s="168" t="s">
        <v>83</v>
      </c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70" t="s">
        <v>175</v>
      </c>
      <c r="AL98" s="171"/>
      <c r="AM98" s="171"/>
      <c r="AN98" s="171"/>
      <c r="AO98" s="171"/>
      <c r="AP98" s="172"/>
      <c r="AQ98" s="132" t="s">
        <v>148</v>
      </c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91">
        <f>288600+900</f>
        <v>289500</v>
      </c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>
        <f t="shared" si="16"/>
        <v>289500</v>
      </c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>
        <f>72153.6+900</f>
        <v>73053.6</v>
      </c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80" t="s">
        <v>48</v>
      </c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91" t="s">
        <v>48</v>
      </c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>
        <f t="shared" si="18"/>
        <v>73053.6</v>
      </c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>
        <v>78172</v>
      </c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6">
        <f t="shared" si="17"/>
        <v>216446.4</v>
      </c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L98" s="95"/>
      <c r="FM98" s="95"/>
      <c r="FN98" s="95"/>
      <c r="FO98" s="95"/>
      <c r="FP98" s="95"/>
    </row>
    <row r="99" spans="1:172" s="39" customFormat="1" ht="15.75" customHeight="1">
      <c r="A99" s="168" t="s">
        <v>107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70" t="s">
        <v>176</v>
      </c>
      <c r="AL99" s="171"/>
      <c r="AM99" s="171"/>
      <c r="AN99" s="171"/>
      <c r="AO99" s="171"/>
      <c r="AP99" s="172"/>
      <c r="AQ99" s="132" t="s">
        <v>149</v>
      </c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91">
        <v>116500</v>
      </c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>
        <f t="shared" si="16"/>
        <v>116500</v>
      </c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>
        <f>6462.86+6849.68+6555.06+6777.32+6657.23+6787.68</f>
        <v>40089.83</v>
      </c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80" t="s">
        <v>48</v>
      </c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91" t="s">
        <v>48</v>
      </c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>
        <f t="shared" si="18"/>
        <v>40089.83</v>
      </c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>
        <v>0</v>
      </c>
      <c r="EL99" s="91"/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6">
        <f>BC99-DX99</f>
        <v>76410.17</v>
      </c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L99" s="97"/>
      <c r="FM99" s="97"/>
      <c r="FN99" s="97"/>
      <c r="FO99" s="97"/>
      <c r="FP99" s="97"/>
    </row>
    <row r="100" spans="1:172" s="39" customFormat="1" ht="15.75" customHeight="1">
      <c r="A100" s="168" t="s">
        <v>179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70" t="s">
        <v>177</v>
      </c>
      <c r="AL100" s="171"/>
      <c r="AM100" s="171"/>
      <c r="AN100" s="171"/>
      <c r="AO100" s="171"/>
      <c r="AP100" s="172"/>
      <c r="AQ100" s="132" t="s">
        <v>178</v>
      </c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91">
        <f>17300-996</f>
        <v>16304</v>
      </c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>
        <f>BC100</f>
        <v>16304</v>
      </c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>
        <f>1638</f>
        <v>1638</v>
      </c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80" t="s">
        <v>48</v>
      </c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91" t="s">
        <v>48</v>
      </c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>
        <f t="shared" si="18"/>
        <v>1638</v>
      </c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>
        <v>0</v>
      </c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6">
        <f>BC100-DX100</f>
        <v>14666</v>
      </c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L100" s="97"/>
      <c r="FM100" s="97"/>
      <c r="FN100" s="97"/>
      <c r="FO100" s="97"/>
      <c r="FP100" s="97"/>
    </row>
    <row r="101" spans="1:172" s="32" customFormat="1" ht="15.75" customHeight="1">
      <c r="A101" s="168" t="s">
        <v>108</v>
      </c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70" t="s">
        <v>254</v>
      </c>
      <c r="AL101" s="171"/>
      <c r="AM101" s="171"/>
      <c r="AN101" s="171"/>
      <c r="AO101" s="171"/>
      <c r="AP101" s="172"/>
      <c r="AQ101" s="132" t="s">
        <v>150</v>
      </c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91">
        <v>35500</v>
      </c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>
        <f t="shared" si="16"/>
        <v>35500</v>
      </c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>
        <f>3524.7+6618.97+3677.51+1955.3</f>
        <v>15776.48</v>
      </c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80" t="s">
        <v>48</v>
      </c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91" t="s">
        <v>48</v>
      </c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>
        <f t="shared" si="18"/>
        <v>15776.48</v>
      </c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>
        <v>0</v>
      </c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6">
        <f>BC101-DX101</f>
        <v>19723.52</v>
      </c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L101" s="37"/>
      <c r="FM101" s="37"/>
      <c r="FN101" s="37"/>
      <c r="FO101" s="37"/>
      <c r="FP101" s="37"/>
    </row>
    <row r="102" spans="1:172" s="32" customFormat="1" ht="15.75" customHeight="1">
      <c r="A102" s="168" t="s">
        <v>166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70" t="s">
        <v>245</v>
      </c>
      <c r="AL102" s="171"/>
      <c r="AM102" s="171"/>
      <c r="AN102" s="171"/>
      <c r="AO102" s="171"/>
      <c r="AP102" s="172"/>
      <c r="AQ102" s="132" t="s">
        <v>151</v>
      </c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77">
        <v>39200</v>
      </c>
      <c r="BD102" s="77"/>
      <c r="BE102" s="77"/>
      <c r="BF102" s="77"/>
      <c r="BG102" s="77"/>
      <c r="BH102" s="77"/>
      <c r="BI102" s="77"/>
      <c r="BJ102" s="77"/>
      <c r="BK102" s="92">
        <v>39200</v>
      </c>
      <c r="BL102" s="93"/>
      <c r="BM102" s="93"/>
      <c r="BN102" s="93"/>
      <c r="BO102" s="93"/>
      <c r="BP102" s="93"/>
      <c r="BQ102" s="93"/>
      <c r="BR102" s="93"/>
      <c r="BS102" s="93"/>
      <c r="BT102" s="94"/>
      <c r="BU102" s="92">
        <f>BK102</f>
        <v>39200</v>
      </c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4"/>
      <c r="CH102" s="91">
        <f>1100+650+380</f>
        <v>2130</v>
      </c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87" t="s">
        <v>48</v>
      </c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9"/>
      <c r="DK102" s="92" t="s">
        <v>48</v>
      </c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4"/>
      <c r="DX102" s="92">
        <f t="shared" si="18"/>
        <v>2130</v>
      </c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4"/>
      <c r="EK102" s="92">
        <v>0</v>
      </c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4"/>
      <c r="EX102" s="277">
        <f>BU102-CH102</f>
        <v>37070</v>
      </c>
      <c r="EY102" s="278"/>
      <c r="EZ102" s="278"/>
      <c r="FA102" s="278"/>
      <c r="FB102" s="278"/>
      <c r="FC102" s="278"/>
      <c r="FD102" s="278"/>
      <c r="FE102" s="278"/>
      <c r="FF102" s="278"/>
      <c r="FG102" s="278"/>
      <c r="FH102" s="278"/>
      <c r="FI102" s="278"/>
      <c r="FJ102" s="279"/>
      <c r="FL102" s="37"/>
      <c r="FM102" s="37"/>
      <c r="FN102" s="37"/>
      <c r="FO102" s="37"/>
      <c r="FP102" s="37"/>
    </row>
    <row r="103" spans="1:172" s="32" customFormat="1" ht="15.75" customHeight="1">
      <c r="A103" s="168" t="s">
        <v>86</v>
      </c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70" t="s">
        <v>246</v>
      </c>
      <c r="AL103" s="171"/>
      <c r="AM103" s="171"/>
      <c r="AN103" s="171"/>
      <c r="AO103" s="171"/>
      <c r="AP103" s="172"/>
      <c r="AQ103" s="132" t="s">
        <v>152</v>
      </c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91">
        <f>220300+18750+96</f>
        <v>239146</v>
      </c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>
        <f>BC103</f>
        <v>239146</v>
      </c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>
        <f>16723.2+10441.52+13151.56+17687.56+9401.56</f>
        <v>67405.4</v>
      </c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80" t="s">
        <v>48</v>
      </c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91" t="s">
        <v>48</v>
      </c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>
        <f t="shared" si="18"/>
        <v>67405.4</v>
      </c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>
        <v>0</v>
      </c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6">
        <f aca="true" t="shared" si="19" ref="EX103:EX119">BC103-DX103</f>
        <v>171740.6</v>
      </c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L103" s="95"/>
      <c r="FM103" s="95"/>
      <c r="FN103" s="95"/>
      <c r="FO103" s="95"/>
      <c r="FP103" s="95"/>
    </row>
    <row r="104" spans="1:172" s="32" customFormat="1" ht="15.75" customHeight="1">
      <c r="A104" s="168" t="s">
        <v>167</v>
      </c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70" t="s">
        <v>247</v>
      </c>
      <c r="AL104" s="171"/>
      <c r="AM104" s="171"/>
      <c r="AN104" s="171"/>
      <c r="AO104" s="171"/>
      <c r="AP104" s="172"/>
      <c r="AQ104" s="132" t="s">
        <v>153</v>
      </c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91">
        <v>208800</v>
      </c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>
        <f>BC104</f>
        <v>208800</v>
      </c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>
        <f>11900+16380+12189.84+20627+28152</f>
        <v>89248.84</v>
      </c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80" t="s">
        <v>48</v>
      </c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91" t="s">
        <v>48</v>
      </c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>
        <f t="shared" si="18"/>
        <v>89248.84</v>
      </c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>
        <v>0</v>
      </c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6">
        <f t="shared" si="19"/>
        <v>119551.16</v>
      </c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L104" s="95"/>
      <c r="FM104" s="95"/>
      <c r="FN104" s="95"/>
      <c r="FO104" s="95"/>
      <c r="FP104" s="95"/>
    </row>
    <row r="105" spans="1:172" s="32" customFormat="1" ht="15.75" customHeight="1">
      <c r="A105" s="168" t="s">
        <v>84</v>
      </c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70" t="s">
        <v>248</v>
      </c>
      <c r="AL105" s="171"/>
      <c r="AM105" s="171"/>
      <c r="AN105" s="171"/>
      <c r="AO105" s="171"/>
      <c r="AP105" s="172"/>
      <c r="AQ105" s="132" t="s">
        <v>154</v>
      </c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91">
        <v>17600</v>
      </c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>
        <f>BC105</f>
        <v>17600</v>
      </c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>
        <f>409.59</f>
        <v>409.59</v>
      </c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80" t="s">
        <v>48</v>
      </c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91" t="s">
        <v>48</v>
      </c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>
        <f t="shared" si="18"/>
        <v>409.59</v>
      </c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>
        <v>0</v>
      </c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6">
        <f t="shared" si="19"/>
        <v>17190.41</v>
      </c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L105" s="95"/>
      <c r="FM105" s="95"/>
      <c r="FN105" s="95"/>
      <c r="FO105" s="95"/>
      <c r="FP105" s="95"/>
    </row>
    <row r="106" spans="1:172" s="62" customFormat="1" ht="12" customHeight="1" hidden="1">
      <c r="A106" s="177" t="s">
        <v>86</v>
      </c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83" t="s">
        <v>134</v>
      </c>
      <c r="AL106" s="84"/>
      <c r="AM106" s="84"/>
      <c r="AN106" s="84"/>
      <c r="AO106" s="84"/>
      <c r="AP106" s="85"/>
      <c r="AQ106" s="173" t="s">
        <v>137</v>
      </c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90">
        <v>0</v>
      </c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>
        <f aca="true" t="shared" si="20" ref="BU106:BU112">BC106</f>
        <v>0</v>
      </c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>
        <v>0</v>
      </c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 t="s">
        <v>48</v>
      </c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 t="s">
        <v>48</v>
      </c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>
        <f t="shared" si="18"/>
        <v>0</v>
      </c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>
        <v>0</v>
      </c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>
        <f>BC106-DX106</f>
        <v>0</v>
      </c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L106" s="52"/>
      <c r="FM106" s="52"/>
      <c r="FN106" s="52"/>
      <c r="FO106" s="52"/>
      <c r="FP106" s="52"/>
    </row>
    <row r="107" spans="1:172" s="32" customFormat="1" ht="12.75" customHeight="1" hidden="1">
      <c r="A107" s="168" t="s">
        <v>84</v>
      </c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83" t="s">
        <v>135</v>
      </c>
      <c r="AL107" s="84"/>
      <c r="AM107" s="84"/>
      <c r="AN107" s="84"/>
      <c r="AO107" s="84"/>
      <c r="AP107" s="42"/>
      <c r="AQ107" s="174" t="s">
        <v>128</v>
      </c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6"/>
      <c r="BC107" s="54"/>
      <c r="BD107" s="54"/>
      <c r="BE107" s="55"/>
      <c r="BF107" s="55"/>
      <c r="BG107" s="55"/>
      <c r="BH107" s="55"/>
      <c r="BI107" s="55"/>
      <c r="BJ107" s="55"/>
      <c r="BK107" s="116">
        <f>701200-701200</f>
        <v>0</v>
      </c>
      <c r="BL107" s="116"/>
      <c r="BM107" s="116"/>
      <c r="BN107" s="116"/>
      <c r="BO107" s="116"/>
      <c r="BP107" s="116"/>
      <c r="BQ107" s="116"/>
      <c r="BR107" s="116"/>
      <c r="BS107" s="116"/>
      <c r="BT107" s="117"/>
      <c r="BU107" s="115">
        <f>BK107</f>
        <v>0</v>
      </c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7"/>
      <c r="CH107" s="115">
        <v>0</v>
      </c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7"/>
      <c r="CX107" s="90" t="s">
        <v>48</v>
      </c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 t="s">
        <v>48</v>
      </c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>
        <f t="shared" si="18"/>
        <v>0</v>
      </c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115">
        <v>0</v>
      </c>
      <c r="EL107" s="116"/>
      <c r="EM107" s="116"/>
      <c r="EN107" s="116"/>
      <c r="EO107" s="116"/>
      <c r="EP107" s="116"/>
      <c r="EQ107" s="116"/>
      <c r="ER107" s="116"/>
      <c r="ES107" s="116"/>
      <c r="ET107" s="116"/>
      <c r="EU107" s="116"/>
      <c r="EV107" s="116"/>
      <c r="EW107" s="117"/>
      <c r="EX107" s="115">
        <f>BK107-DX107</f>
        <v>0</v>
      </c>
      <c r="EY107" s="116"/>
      <c r="EZ107" s="116"/>
      <c r="FA107" s="116"/>
      <c r="FB107" s="116"/>
      <c r="FC107" s="116"/>
      <c r="FD107" s="116"/>
      <c r="FE107" s="116"/>
      <c r="FF107" s="116"/>
      <c r="FG107" s="116"/>
      <c r="FH107" s="116"/>
      <c r="FI107" s="116"/>
      <c r="FJ107" s="117"/>
      <c r="FL107" s="37"/>
      <c r="FM107" s="37"/>
      <c r="FN107" s="37"/>
      <c r="FO107" s="37"/>
      <c r="FP107" s="37"/>
    </row>
    <row r="108" spans="1:172" s="32" customFormat="1" ht="15.75" customHeight="1">
      <c r="A108" s="168" t="s">
        <v>88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83" t="s">
        <v>249</v>
      </c>
      <c r="AL108" s="84"/>
      <c r="AM108" s="84"/>
      <c r="AN108" s="84"/>
      <c r="AO108" s="84"/>
      <c r="AP108" s="85"/>
      <c r="AQ108" s="86" t="s">
        <v>155</v>
      </c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0">
        <f>BC109+BC110+BC111+BC112+BC113+BC114</f>
        <v>874300</v>
      </c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>
        <f t="shared" si="20"/>
        <v>874300</v>
      </c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>
        <f>SUM(CH109:CW112)</f>
        <v>285201.6</v>
      </c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 t="s">
        <v>48</v>
      </c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91" t="s">
        <v>48</v>
      </c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80">
        <f t="shared" si="18"/>
        <v>285201.6</v>
      </c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  <c r="EI108" s="80"/>
      <c r="EJ108" s="80"/>
      <c r="EK108" s="80">
        <f>SUM(EK109:EW112)</f>
        <v>67998.40000000001</v>
      </c>
      <c r="EL108" s="80"/>
      <c r="EM108" s="80"/>
      <c r="EN108" s="80"/>
      <c r="EO108" s="80"/>
      <c r="EP108" s="80"/>
      <c r="EQ108" s="80"/>
      <c r="ER108" s="80"/>
      <c r="ES108" s="80"/>
      <c r="ET108" s="80"/>
      <c r="EU108" s="80"/>
      <c r="EV108" s="80"/>
      <c r="EW108" s="80"/>
      <c r="EX108" s="80">
        <f t="shared" si="19"/>
        <v>589098.4</v>
      </c>
      <c r="EY108" s="80"/>
      <c r="EZ108" s="80"/>
      <c r="FA108" s="80"/>
      <c r="FB108" s="80"/>
      <c r="FC108" s="80"/>
      <c r="FD108" s="80"/>
      <c r="FE108" s="80"/>
      <c r="FF108" s="80"/>
      <c r="FG108" s="80"/>
      <c r="FH108" s="80"/>
      <c r="FI108" s="80"/>
      <c r="FJ108" s="80"/>
      <c r="FL108" s="95"/>
      <c r="FM108" s="95"/>
      <c r="FN108" s="95"/>
      <c r="FO108" s="95"/>
      <c r="FP108" s="95"/>
    </row>
    <row r="109" spans="1:172" s="32" customFormat="1" ht="15.75" customHeight="1">
      <c r="A109" s="168" t="s">
        <v>87</v>
      </c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70" t="s">
        <v>250</v>
      </c>
      <c r="AL109" s="171"/>
      <c r="AM109" s="171"/>
      <c r="AN109" s="171"/>
      <c r="AO109" s="171"/>
      <c r="AP109" s="172"/>
      <c r="AQ109" s="132" t="s">
        <v>156</v>
      </c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91">
        <v>570500</v>
      </c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>
        <f>BC109</f>
        <v>570500</v>
      </c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>
        <f>28499.04+44769.38+53598.03+37579.85+38694.96</f>
        <v>203141.25999999998</v>
      </c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80" t="s">
        <v>48</v>
      </c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91" t="s">
        <v>48</v>
      </c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>
        <f aca="true" t="shared" si="21" ref="DX109:DX114">CH109</f>
        <v>203141.25999999998</v>
      </c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>
        <v>39659.94</v>
      </c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>
        <f t="shared" si="19"/>
        <v>367358.74</v>
      </c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L109" s="95"/>
      <c r="FM109" s="95"/>
      <c r="FN109" s="95"/>
      <c r="FO109" s="95"/>
      <c r="FP109" s="95"/>
    </row>
    <row r="110" spans="1:172" s="32" customFormat="1" ht="15.75" customHeight="1">
      <c r="A110" s="168" t="s">
        <v>106</v>
      </c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70" t="s">
        <v>251</v>
      </c>
      <c r="AL110" s="171"/>
      <c r="AM110" s="171"/>
      <c r="AN110" s="171"/>
      <c r="AO110" s="171"/>
      <c r="AP110" s="172"/>
      <c r="AQ110" s="132" t="s">
        <v>157</v>
      </c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91">
        <v>172300</v>
      </c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>
        <f t="shared" si="20"/>
        <v>172300</v>
      </c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>
        <f>10307.52+9691.28+21044.88+16943.06</f>
        <v>57986.740000000005</v>
      </c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80" t="s">
        <v>48</v>
      </c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91" t="s">
        <v>48</v>
      </c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>
        <f t="shared" si="21"/>
        <v>57986.740000000005</v>
      </c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>
        <v>16301.66</v>
      </c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>
        <f t="shared" si="19"/>
        <v>114313.26</v>
      </c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L110" s="95"/>
      <c r="FM110" s="95"/>
      <c r="FN110" s="95"/>
      <c r="FO110" s="95"/>
      <c r="FP110" s="95"/>
    </row>
    <row r="111" spans="1:172" s="32" customFormat="1" ht="15" customHeight="1">
      <c r="A111" s="168" t="s">
        <v>83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70" t="s">
        <v>283</v>
      </c>
      <c r="AL111" s="171"/>
      <c r="AM111" s="171"/>
      <c r="AN111" s="171"/>
      <c r="AO111" s="171"/>
      <c r="AP111" s="172"/>
      <c r="AQ111" s="132" t="s">
        <v>158</v>
      </c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91">
        <v>72200</v>
      </c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>
        <f t="shared" si="20"/>
        <v>72200</v>
      </c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>
        <f>24073.6</f>
        <v>24073.6</v>
      </c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80" t="s">
        <v>48</v>
      </c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91" t="s">
        <v>48</v>
      </c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>
        <f t="shared" si="21"/>
        <v>24073.6</v>
      </c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>
        <v>12036.8</v>
      </c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>
        <f t="shared" si="19"/>
        <v>48126.4</v>
      </c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L111" s="95"/>
      <c r="FM111" s="95"/>
      <c r="FN111" s="95"/>
      <c r="FO111" s="95"/>
      <c r="FP111" s="95"/>
    </row>
    <row r="112" spans="1:172" s="32" customFormat="1" ht="15.75" customHeight="1" hidden="1">
      <c r="A112" s="168" t="s">
        <v>110</v>
      </c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70" t="s">
        <v>182</v>
      </c>
      <c r="AL112" s="171"/>
      <c r="AM112" s="171"/>
      <c r="AN112" s="171"/>
      <c r="AO112" s="171"/>
      <c r="AP112" s="172"/>
      <c r="AQ112" s="132" t="s">
        <v>159</v>
      </c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91">
        <f>10900-10900</f>
        <v>0</v>
      </c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>
        <f t="shared" si="20"/>
        <v>0</v>
      </c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>
        <f t="shared" si="21"/>
        <v>0</v>
      </c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>
        <v>0</v>
      </c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>
        <f t="shared" si="19"/>
        <v>0</v>
      </c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L112" s="95"/>
      <c r="FM112" s="95"/>
      <c r="FN112" s="95"/>
      <c r="FO112" s="95"/>
      <c r="FP112" s="95"/>
    </row>
    <row r="113" spans="1:172" s="39" customFormat="1" ht="15.75" customHeight="1" hidden="1">
      <c r="A113" s="168" t="s">
        <v>86</v>
      </c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70" t="s">
        <v>183</v>
      </c>
      <c r="AL113" s="171"/>
      <c r="AM113" s="171"/>
      <c r="AN113" s="171"/>
      <c r="AO113" s="171"/>
      <c r="AP113" s="172"/>
      <c r="AQ113" s="132" t="s">
        <v>180</v>
      </c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91">
        <f>59300-59300</f>
        <v>0</v>
      </c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>
        <f>BC113</f>
        <v>0</v>
      </c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>
        <f t="shared" si="21"/>
        <v>0</v>
      </c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>
        <v>0</v>
      </c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6">
        <f>BC113-DX113</f>
        <v>0</v>
      </c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L113" s="97"/>
      <c r="FM113" s="97"/>
      <c r="FN113" s="97"/>
      <c r="FO113" s="97"/>
      <c r="FP113" s="97"/>
    </row>
    <row r="114" spans="1:172" s="32" customFormat="1" ht="15.75" customHeight="1">
      <c r="A114" s="168" t="s">
        <v>86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70" t="s">
        <v>182</v>
      </c>
      <c r="AL114" s="171"/>
      <c r="AM114" s="171"/>
      <c r="AN114" s="171"/>
      <c r="AO114" s="171"/>
      <c r="AP114" s="172"/>
      <c r="AQ114" s="132" t="s">
        <v>180</v>
      </c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91">
        <v>59300</v>
      </c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>
        <f>BC114</f>
        <v>59300</v>
      </c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>
        <v>0</v>
      </c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80" t="s">
        <v>48</v>
      </c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91" t="s">
        <v>48</v>
      </c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>
        <f t="shared" si="21"/>
        <v>0</v>
      </c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>
        <v>0</v>
      </c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6">
        <f>BC114-DX114</f>
        <v>59300</v>
      </c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L114" s="95"/>
      <c r="FM114" s="95"/>
      <c r="FN114" s="95"/>
      <c r="FO114" s="95"/>
      <c r="FP114" s="95"/>
    </row>
    <row r="115" spans="1:172" s="32" customFormat="1" ht="21.75" customHeight="1">
      <c r="A115" s="82" t="s">
        <v>105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3" t="s">
        <v>183</v>
      </c>
      <c r="AL115" s="84"/>
      <c r="AM115" s="84"/>
      <c r="AN115" s="84"/>
      <c r="AO115" s="84"/>
      <c r="AP115" s="85"/>
      <c r="AQ115" s="86" t="s">
        <v>160</v>
      </c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0">
        <f>5734200+38700-171918</f>
        <v>5600982</v>
      </c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91">
        <f aca="true" t="shared" si="22" ref="BU115:BU125">BC115</f>
        <v>5600982</v>
      </c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80">
        <f>633053.16+478341.21+556632.85+535153.19+1001908.84+281988.07</f>
        <v>3487077.32</v>
      </c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7" t="s">
        <v>48</v>
      </c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9"/>
      <c r="DK115" s="87" t="s">
        <v>48</v>
      </c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9"/>
      <c r="DX115" s="80">
        <f aca="true" t="shared" si="23" ref="DX115:DX120">CH115</f>
        <v>3487077.32</v>
      </c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  <c r="EI115" s="80"/>
      <c r="EJ115" s="80"/>
      <c r="EK115" s="80">
        <v>0</v>
      </c>
      <c r="EL115" s="80"/>
      <c r="EM115" s="80"/>
      <c r="EN115" s="80"/>
      <c r="EO115" s="80"/>
      <c r="EP115" s="80"/>
      <c r="EQ115" s="80"/>
      <c r="ER115" s="80"/>
      <c r="ES115" s="80"/>
      <c r="ET115" s="80"/>
      <c r="EU115" s="80"/>
      <c r="EV115" s="80"/>
      <c r="EW115" s="80"/>
      <c r="EX115" s="80">
        <f t="shared" si="19"/>
        <v>2113904.68</v>
      </c>
      <c r="EY115" s="80"/>
      <c r="EZ115" s="80"/>
      <c r="FA115" s="80"/>
      <c r="FB115" s="80"/>
      <c r="FC115" s="80"/>
      <c r="FD115" s="80"/>
      <c r="FE115" s="80"/>
      <c r="FF115" s="80"/>
      <c r="FG115" s="80"/>
      <c r="FH115" s="80"/>
      <c r="FI115" s="80"/>
      <c r="FJ115" s="80"/>
      <c r="FL115" s="41"/>
      <c r="FM115" s="41"/>
      <c r="FN115" s="41"/>
      <c r="FO115" s="41"/>
      <c r="FP115" s="41"/>
    </row>
    <row r="116" spans="1:172" s="74" customFormat="1" ht="21.75" customHeight="1">
      <c r="A116" s="82" t="s">
        <v>105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3" t="s">
        <v>259</v>
      </c>
      <c r="AL116" s="84"/>
      <c r="AM116" s="84"/>
      <c r="AN116" s="84"/>
      <c r="AO116" s="84"/>
      <c r="AP116" s="85"/>
      <c r="AQ116" s="86" t="s">
        <v>230</v>
      </c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0">
        <v>30000</v>
      </c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91">
        <f>BC116</f>
        <v>30000</v>
      </c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80">
        <v>0</v>
      </c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7" t="s">
        <v>48</v>
      </c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9"/>
      <c r="DK116" s="87" t="s">
        <v>48</v>
      </c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9"/>
      <c r="DX116" s="80">
        <f t="shared" si="23"/>
        <v>0</v>
      </c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>
        <v>0</v>
      </c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>
        <f>BC116-DX116</f>
        <v>30000</v>
      </c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  <c r="FL116" s="76"/>
      <c r="FM116" s="76"/>
      <c r="FN116" s="76"/>
      <c r="FO116" s="76"/>
      <c r="FP116" s="76"/>
    </row>
    <row r="117" spans="1:172" s="74" customFormat="1" ht="21.75" customHeight="1">
      <c r="A117" s="82" t="s">
        <v>105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3" t="s">
        <v>260</v>
      </c>
      <c r="AL117" s="84"/>
      <c r="AM117" s="84"/>
      <c r="AN117" s="84"/>
      <c r="AO117" s="84"/>
      <c r="AP117" s="85"/>
      <c r="AQ117" s="86" t="s">
        <v>237</v>
      </c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0">
        <f>97460+6156</f>
        <v>103616</v>
      </c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91">
        <f>BC117</f>
        <v>103616</v>
      </c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80">
        <f>15404+10860+39700+7724</f>
        <v>73688</v>
      </c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7" t="s">
        <v>48</v>
      </c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9"/>
      <c r="DK117" s="87" t="s">
        <v>48</v>
      </c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9"/>
      <c r="DX117" s="80">
        <f t="shared" si="23"/>
        <v>73688</v>
      </c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>
        <v>0</v>
      </c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80">
        <f>BC117-DX117</f>
        <v>29928</v>
      </c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  <c r="FL117" s="76"/>
      <c r="FM117" s="76"/>
      <c r="FN117" s="76"/>
      <c r="FO117" s="76"/>
      <c r="FP117" s="76"/>
    </row>
    <row r="118" spans="1:172" s="74" customFormat="1" ht="21.75" customHeight="1">
      <c r="A118" s="82" t="s">
        <v>105</v>
      </c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3" t="s">
        <v>261</v>
      </c>
      <c r="AL118" s="84"/>
      <c r="AM118" s="84"/>
      <c r="AN118" s="84"/>
      <c r="AO118" s="84"/>
      <c r="AP118" s="85"/>
      <c r="AQ118" s="86" t="s">
        <v>238</v>
      </c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0">
        <f>74458-6156</f>
        <v>68302</v>
      </c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91">
        <f>BC118</f>
        <v>68302</v>
      </c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80">
        <v>0</v>
      </c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7" t="s">
        <v>48</v>
      </c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9"/>
      <c r="DK118" s="87" t="s">
        <v>48</v>
      </c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9"/>
      <c r="DX118" s="80">
        <f t="shared" si="23"/>
        <v>0</v>
      </c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  <c r="EK118" s="80">
        <v>0</v>
      </c>
      <c r="EL118" s="80"/>
      <c r="EM118" s="80"/>
      <c r="EN118" s="80"/>
      <c r="EO118" s="80"/>
      <c r="EP118" s="80"/>
      <c r="EQ118" s="80"/>
      <c r="ER118" s="80"/>
      <c r="ES118" s="80"/>
      <c r="ET118" s="80"/>
      <c r="EU118" s="80"/>
      <c r="EV118" s="80"/>
      <c r="EW118" s="80"/>
      <c r="EX118" s="80">
        <f>BC118-DX118</f>
        <v>68302</v>
      </c>
      <c r="EY118" s="80"/>
      <c r="EZ118" s="80"/>
      <c r="FA118" s="80"/>
      <c r="FB118" s="80"/>
      <c r="FC118" s="80"/>
      <c r="FD118" s="80"/>
      <c r="FE118" s="80"/>
      <c r="FF118" s="80"/>
      <c r="FG118" s="80"/>
      <c r="FH118" s="80"/>
      <c r="FI118" s="80"/>
      <c r="FJ118" s="80"/>
      <c r="FL118" s="76"/>
      <c r="FM118" s="76"/>
      <c r="FN118" s="76"/>
      <c r="FO118" s="76"/>
      <c r="FP118" s="76"/>
    </row>
    <row r="119" spans="1:172" s="51" customFormat="1" ht="21.75" customHeight="1">
      <c r="A119" s="82" t="s">
        <v>105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3" t="s">
        <v>284</v>
      </c>
      <c r="AL119" s="84"/>
      <c r="AM119" s="84"/>
      <c r="AN119" s="84"/>
      <c r="AO119" s="84"/>
      <c r="AP119" s="85"/>
      <c r="AQ119" s="86" t="s">
        <v>161</v>
      </c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0">
        <v>2444700</v>
      </c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91">
        <f t="shared" si="22"/>
        <v>2444700</v>
      </c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80">
        <f>220435.6+186438+201272.96+204323+186157.09+198213.92</f>
        <v>1196840.5699999998</v>
      </c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7" t="s">
        <v>48</v>
      </c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9"/>
      <c r="DK119" s="87" t="s">
        <v>48</v>
      </c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9"/>
      <c r="DX119" s="80">
        <f t="shared" si="23"/>
        <v>1196840.5699999998</v>
      </c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>
        <v>0</v>
      </c>
      <c r="EL119" s="80"/>
      <c r="EM119" s="80"/>
      <c r="EN119" s="80"/>
      <c r="EO119" s="80"/>
      <c r="EP119" s="80"/>
      <c r="EQ119" s="80"/>
      <c r="ER119" s="80"/>
      <c r="ES119" s="80"/>
      <c r="ET119" s="80"/>
      <c r="EU119" s="80"/>
      <c r="EV119" s="80"/>
      <c r="EW119" s="80"/>
      <c r="EX119" s="80">
        <f t="shared" si="19"/>
        <v>1247859.4300000002</v>
      </c>
      <c r="EY119" s="80"/>
      <c r="EZ119" s="80"/>
      <c r="FA119" s="80"/>
      <c r="FB119" s="80"/>
      <c r="FC119" s="80"/>
      <c r="FD119" s="80"/>
      <c r="FE119" s="80"/>
      <c r="FF119" s="80"/>
      <c r="FG119" s="80"/>
      <c r="FH119" s="80"/>
      <c r="FI119" s="80"/>
      <c r="FJ119" s="80"/>
      <c r="FL119" s="53"/>
      <c r="FM119" s="53"/>
      <c r="FN119" s="53"/>
      <c r="FO119" s="53"/>
      <c r="FP119" s="53"/>
    </row>
    <row r="120" spans="1:192" s="32" customFormat="1" ht="17.25" customHeight="1">
      <c r="A120" s="168" t="s">
        <v>109</v>
      </c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83" t="s">
        <v>285</v>
      </c>
      <c r="AL120" s="84"/>
      <c r="AM120" s="84"/>
      <c r="AN120" s="84"/>
      <c r="AO120" s="84"/>
      <c r="AP120" s="85"/>
      <c r="AQ120" s="86" t="s">
        <v>168</v>
      </c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0">
        <v>159500</v>
      </c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91">
        <f t="shared" si="22"/>
        <v>159500</v>
      </c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80">
        <f>72489+57991.2+28995.6</f>
        <v>159475.8</v>
      </c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 t="s">
        <v>48</v>
      </c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 t="s">
        <v>48</v>
      </c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>
        <f t="shared" si="23"/>
        <v>159475.8</v>
      </c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>
        <v>0</v>
      </c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80">
        <f aca="true" t="shared" si="24" ref="EX120:EX125">BC120-DX120</f>
        <v>24.20000000001164</v>
      </c>
      <c r="EY120" s="80"/>
      <c r="EZ120" s="80"/>
      <c r="FA120" s="80"/>
      <c r="FB120" s="80"/>
      <c r="FC120" s="80"/>
      <c r="FD120" s="80"/>
      <c r="FE120" s="80"/>
      <c r="FF120" s="80"/>
      <c r="FG120" s="80"/>
      <c r="FH120" s="80"/>
      <c r="FI120" s="80"/>
      <c r="FJ120" s="80"/>
      <c r="FL120" s="37"/>
      <c r="FM120" s="37"/>
      <c r="FN120" s="37"/>
      <c r="FO120" s="37"/>
      <c r="FP120" s="37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</row>
    <row r="121" spans="1:192" s="32" customFormat="1" ht="15.75" customHeight="1">
      <c r="A121" s="168" t="s">
        <v>109</v>
      </c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83" t="s">
        <v>286</v>
      </c>
      <c r="AL121" s="84"/>
      <c r="AM121" s="84"/>
      <c r="AN121" s="84"/>
      <c r="AO121" s="84"/>
      <c r="AP121" s="85"/>
      <c r="AQ121" s="86" t="s">
        <v>277</v>
      </c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0">
        <v>9006400</v>
      </c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91">
        <f t="shared" si="22"/>
        <v>9006400</v>
      </c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80">
        <f>655906+697277+655906+730249+812816+772438</f>
        <v>4324592</v>
      </c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7" t="s">
        <v>48</v>
      </c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9"/>
      <c r="DK121" s="80" t="s">
        <v>48</v>
      </c>
      <c r="DL121" s="384"/>
      <c r="DM121" s="384"/>
      <c r="DN121" s="384"/>
      <c r="DO121" s="384"/>
      <c r="DP121" s="384"/>
      <c r="DQ121" s="384"/>
      <c r="DR121" s="384"/>
      <c r="DS121" s="384"/>
      <c r="DT121" s="384"/>
      <c r="DU121" s="384"/>
      <c r="DV121" s="384"/>
      <c r="DW121" s="385"/>
      <c r="DX121" s="87">
        <f aca="true" t="shared" si="25" ref="DX121:DX126">CH121</f>
        <v>4324592</v>
      </c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9"/>
      <c r="EK121" s="80">
        <v>258</v>
      </c>
      <c r="EL121" s="80"/>
      <c r="EM121" s="80"/>
      <c r="EN121" s="80"/>
      <c r="EO121" s="80"/>
      <c r="EP121" s="80"/>
      <c r="EQ121" s="80"/>
      <c r="ER121" s="80"/>
      <c r="ES121" s="80"/>
      <c r="ET121" s="80"/>
      <c r="EU121" s="80"/>
      <c r="EV121" s="80"/>
      <c r="EW121" s="80"/>
      <c r="EX121" s="80">
        <f t="shared" si="24"/>
        <v>4681808</v>
      </c>
      <c r="EY121" s="80"/>
      <c r="EZ121" s="80"/>
      <c r="FA121" s="80"/>
      <c r="FB121" s="80"/>
      <c r="FC121" s="80"/>
      <c r="FD121" s="80"/>
      <c r="FE121" s="80"/>
      <c r="FF121" s="80"/>
      <c r="FG121" s="80"/>
      <c r="FH121" s="80"/>
      <c r="FI121" s="80"/>
      <c r="FJ121" s="80"/>
      <c r="FL121" s="37"/>
      <c r="FM121" s="37"/>
      <c r="FN121" s="37"/>
      <c r="FO121" s="37"/>
      <c r="FP121" s="37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</row>
    <row r="122" spans="1:192" s="39" customFormat="1" ht="15.75" customHeight="1">
      <c r="A122" s="186" t="s">
        <v>86</v>
      </c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83" t="s">
        <v>287</v>
      </c>
      <c r="AL122" s="84"/>
      <c r="AM122" s="84"/>
      <c r="AN122" s="84"/>
      <c r="AO122" s="84"/>
      <c r="AP122" s="85"/>
      <c r="AQ122" s="364" t="s">
        <v>162</v>
      </c>
      <c r="AR122" s="364"/>
      <c r="AS122" s="364"/>
      <c r="AT122" s="364"/>
      <c r="AU122" s="364"/>
      <c r="AV122" s="364"/>
      <c r="AW122" s="364"/>
      <c r="AX122" s="364"/>
      <c r="AY122" s="364"/>
      <c r="AZ122" s="364"/>
      <c r="BA122" s="364"/>
      <c r="BB122" s="364"/>
      <c r="BC122" s="146">
        <v>785600</v>
      </c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91">
        <f t="shared" si="22"/>
        <v>785600</v>
      </c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146">
        <f>79675.92+79675.92+79675.92+79675.92+79676.92+79674.92</f>
        <v>478055.51999999996</v>
      </c>
      <c r="CI122" s="146"/>
      <c r="CJ122" s="146"/>
      <c r="CK122" s="146"/>
      <c r="CL122" s="146"/>
      <c r="CM122" s="146"/>
      <c r="CN122" s="146"/>
      <c r="CO122" s="146"/>
      <c r="CP122" s="146"/>
      <c r="CQ122" s="146"/>
      <c r="CR122" s="146"/>
      <c r="CS122" s="146"/>
      <c r="CT122" s="146"/>
      <c r="CU122" s="146"/>
      <c r="CV122" s="146"/>
      <c r="CW122" s="146"/>
      <c r="CX122" s="146" t="s">
        <v>48</v>
      </c>
      <c r="CY122" s="146"/>
      <c r="CZ122" s="146"/>
      <c r="DA122" s="146"/>
      <c r="DB122" s="146"/>
      <c r="DC122" s="146"/>
      <c r="DD122" s="146"/>
      <c r="DE122" s="146"/>
      <c r="DF122" s="146"/>
      <c r="DG122" s="146"/>
      <c r="DH122" s="146"/>
      <c r="DI122" s="146"/>
      <c r="DJ122" s="146"/>
      <c r="DK122" s="146" t="s">
        <v>48</v>
      </c>
      <c r="DL122" s="146"/>
      <c r="DM122" s="146"/>
      <c r="DN122" s="146"/>
      <c r="DO122" s="146"/>
      <c r="DP122" s="146"/>
      <c r="DQ122" s="146"/>
      <c r="DR122" s="146"/>
      <c r="DS122" s="146"/>
      <c r="DT122" s="146"/>
      <c r="DU122" s="146"/>
      <c r="DV122" s="146"/>
      <c r="DW122" s="146"/>
      <c r="DX122" s="146">
        <f t="shared" si="25"/>
        <v>478055.51999999996</v>
      </c>
      <c r="DY122" s="146"/>
      <c r="DZ122" s="146"/>
      <c r="EA122" s="146"/>
      <c r="EB122" s="146"/>
      <c r="EC122" s="146"/>
      <c r="ED122" s="146"/>
      <c r="EE122" s="146"/>
      <c r="EF122" s="146"/>
      <c r="EG122" s="146"/>
      <c r="EH122" s="146"/>
      <c r="EI122" s="146"/>
      <c r="EJ122" s="146"/>
      <c r="EK122" s="146">
        <v>79844.48</v>
      </c>
      <c r="EL122" s="146"/>
      <c r="EM122" s="146"/>
      <c r="EN122" s="146"/>
      <c r="EO122" s="146"/>
      <c r="EP122" s="146"/>
      <c r="EQ122" s="146"/>
      <c r="ER122" s="146"/>
      <c r="ES122" s="146"/>
      <c r="ET122" s="146"/>
      <c r="EU122" s="146"/>
      <c r="EV122" s="146"/>
      <c r="EW122" s="146"/>
      <c r="EX122" s="146">
        <f t="shared" si="24"/>
        <v>307544.48000000004</v>
      </c>
      <c r="EY122" s="146"/>
      <c r="EZ122" s="146"/>
      <c r="FA122" s="146"/>
      <c r="FB122" s="146"/>
      <c r="FC122" s="146"/>
      <c r="FD122" s="146"/>
      <c r="FE122" s="146"/>
      <c r="FF122" s="146"/>
      <c r="FG122" s="146"/>
      <c r="FH122" s="146"/>
      <c r="FI122" s="146"/>
      <c r="FJ122" s="146"/>
      <c r="FL122" s="38"/>
      <c r="FM122" s="38"/>
      <c r="FN122" s="38"/>
      <c r="FO122" s="38"/>
      <c r="FP122" s="38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</row>
    <row r="123" spans="1:192" s="39" customFormat="1" ht="15.75" customHeight="1">
      <c r="A123" s="186" t="s">
        <v>86</v>
      </c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83" t="s">
        <v>288</v>
      </c>
      <c r="AL123" s="84"/>
      <c r="AM123" s="84"/>
      <c r="AN123" s="84"/>
      <c r="AO123" s="84"/>
      <c r="AP123" s="85"/>
      <c r="AQ123" s="364" t="s">
        <v>163</v>
      </c>
      <c r="AR123" s="364"/>
      <c r="AS123" s="364"/>
      <c r="AT123" s="364"/>
      <c r="AU123" s="364"/>
      <c r="AV123" s="364"/>
      <c r="AW123" s="364"/>
      <c r="AX123" s="364"/>
      <c r="AY123" s="364"/>
      <c r="AZ123" s="364"/>
      <c r="BA123" s="364"/>
      <c r="BB123" s="364"/>
      <c r="BC123" s="146">
        <v>43500</v>
      </c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  <c r="BU123" s="91">
        <f t="shared" si="22"/>
        <v>43500</v>
      </c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146">
        <v>19000</v>
      </c>
      <c r="CI123" s="146"/>
      <c r="CJ123" s="146"/>
      <c r="CK123" s="146"/>
      <c r="CL123" s="146"/>
      <c r="CM123" s="146"/>
      <c r="CN123" s="146"/>
      <c r="CO123" s="146"/>
      <c r="CP123" s="146"/>
      <c r="CQ123" s="146"/>
      <c r="CR123" s="146"/>
      <c r="CS123" s="146"/>
      <c r="CT123" s="146"/>
      <c r="CU123" s="146"/>
      <c r="CV123" s="146"/>
      <c r="CW123" s="146"/>
      <c r="CX123" s="146" t="s">
        <v>48</v>
      </c>
      <c r="CY123" s="146"/>
      <c r="CZ123" s="146"/>
      <c r="DA123" s="146"/>
      <c r="DB123" s="146"/>
      <c r="DC123" s="146"/>
      <c r="DD123" s="146"/>
      <c r="DE123" s="146"/>
      <c r="DF123" s="146"/>
      <c r="DG123" s="146"/>
      <c r="DH123" s="146"/>
      <c r="DI123" s="146"/>
      <c r="DJ123" s="146"/>
      <c r="DK123" s="146" t="s">
        <v>48</v>
      </c>
      <c r="DL123" s="146"/>
      <c r="DM123" s="146"/>
      <c r="DN123" s="146"/>
      <c r="DO123" s="146"/>
      <c r="DP123" s="146"/>
      <c r="DQ123" s="146"/>
      <c r="DR123" s="146"/>
      <c r="DS123" s="146"/>
      <c r="DT123" s="146"/>
      <c r="DU123" s="146"/>
      <c r="DV123" s="146"/>
      <c r="DW123" s="146"/>
      <c r="DX123" s="146">
        <f t="shared" si="25"/>
        <v>19000</v>
      </c>
      <c r="DY123" s="146"/>
      <c r="DZ123" s="146"/>
      <c r="EA123" s="146"/>
      <c r="EB123" s="146"/>
      <c r="EC123" s="146"/>
      <c r="ED123" s="146"/>
      <c r="EE123" s="146"/>
      <c r="EF123" s="146"/>
      <c r="EG123" s="146"/>
      <c r="EH123" s="146"/>
      <c r="EI123" s="146"/>
      <c r="EJ123" s="146"/>
      <c r="EK123" s="146">
        <v>0</v>
      </c>
      <c r="EL123" s="146"/>
      <c r="EM123" s="146"/>
      <c r="EN123" s="146"/>
      <c r="EO123" s="146"/>
      <c r="EP123" s="146"/>
      <c r="EQ123" s="146"/>
      <c r="ER123" s="146"/>
      <c r="ES123" s="146"/>
      <c r="ET123" s="146"/>
      <c r="EU123" s="146"/>
      <c r="EV123" s="146"/>
      <c r="EW123" s="146"/>
      <c r="EX123" s="146">
        <f t="shared" si="24"/>
        <v>24500</v>
      </c>
      <c r="EY123" s="146"/>
      <c r="EZ123" s="146"/>
      <c r="FA123" s="146"/>
      <c r="FB123" s="146"/>
      <c r="FC123" s="146"/>
      <c r="FD123" s="146"/>
      <c r="FE123" s="146"/>
      <c r="FF123" s="146"/>
      <c r="FG123" s="146"/>
      <c r="FH123" s="146"/>
      <c r="FI123" s="146"/>
      <c r="FJ123" s="146"/>
      <c r="FL123" s="38"/>
      <c r="FM123" s="38"/>
      <c r="FN123" s="38"/>
      <c r="FO123" s="38"/>
      <c r="FP123" s="38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</row>
    <row r="124" spans="1:192" s="32" customFormat="1" ht="15.75" customHeight="1">
      <c r="A124" s="168" t="s">
        <v>109</v>
      </c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83" t="s">
        <v>289</v>
      </c>
      <c r="AL124" s="84"/>
      <c r="AM124" s="84"/>
      <c r="AN124" s="84"/>
      <c r="AO124" s="84"/>
      <c r="AP124" s="85"/>
      <c r="AQ124" s="364" t="s">
        <v>164</v>
      </c>
      <c r="AR124" s="364"/>
      <c r="AS124" s="364"/>
      <c r="AT124" s="364"/>
      <c r="AU124" s="364"/>
      <c r="AV124" s="364"/>
      <c r="AW124" s="364"/>
      <c r="AX124" s="364"/>
      <c r="AY124" s="364"/>
      <c r="AZ124" s="364"/>
      <c r="BA124" s="364"/>
      <c r="BB124" s="364"/>
      <c r="BC124" s="80">
        <v>2062400</v>
      </c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91">
        <f t="shared" si="22"/>
        <v>2062400</v>
      </c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80">
        <v>950000</v>
      </c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7" t="s">
        <v>48</v>
      </c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9"/>
      <c r="DK124" s="80" t="s">
        <v>48</v>
      </c>
      <c r="DL124" s="384"/>
      <c r="DM124" s="384"/>
      <c r="DN124" s="384"/>
      <c r="DO124" s="384"/>
      <c r="DP124" s="384"/>
      <c r="DQ124" s="384"/>
      <c r="DR124" s="384"/>
      <c r="DS124" s="384"/>
      <c r="DT124" s="384"/>
      <c r="DU124" s="384"/>
      <c r="DV124" s="384"/>
      <c r="DW124" s="385"/>
      <c r="DX124" s="87">
        <f t="shared" si="25"/>
        <v>950000</v>
      </c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9"/>
      <c r="EK124" s="80">
        <v>0</v>
      </c>
      <c r="EL124" s="80"/>
      <c r="EM124" s="80"/>
      <c r="EN124" s="80"/>
      <c r="EO124" s="80"/>
      <c r="EP124" s="80"/>
      <c r="EQ124" s="80"/>
      <c r="ER124" s="80"/>
      <c r="ES124" s="80"/>
      <c r="ET124" s="80"/>
      <c r="EU124" s="80"/>
      <c r="EV124" s="80"/>
      <c r="EW124" s="80"/>
      <c r="EX124" s="80">
        <f t="shared" si="24"/>
        <v>1112400</v>
      </c>
      <c r="EY124" s="80"/>
      <c r="EZ124" s="80"/>
      <c r="FA124" s="80"/>
      <c r="FB124" s="80"/>
      <c r="FC124" s="80"/>
      <c r="FD124" s="80"/>
      <c r="FE124" s="80"/>
      <c r="FF124" s="80"/>
      <c r="FG124" s="80"/>
      <c r="FH124" s="80"/>
      <c r="FI124" s="80"/>
      <c r="FJ124" s="80"/>
      <c r="FL124" s="37"/>
      <c r="FM124" s="37"/>
      <c r="FN124" s="37"/>
      <c r="FO124" s="37"/>
      <c r="FP124" s="37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</row>
    <row r="125" spans="1:192" s="32" customFormat="1" ht="15.75" customHeight="1">
      <c r="A125" s="168" t="s">
        <v>109</v>
      </c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78" t="s">
        <v>290</v>
      </c>
      <c r="AL125" s="178"/>
      <c r="AM125" s="178"/>
      <c r="AN125" s="178"/>
      <c r="AO125" s="178"/>
      <c r="AP125" s="178"/>
      <c r="AQ125" s="364" t="s">
        <v>165</v>
      </c>
      <c r="AR125" s="364"/>
      <c r="AS125" s="364"/>
      <c r="AT125" s="364"/>
      <c r="AU125" s="364"/>
      <c r="AV125" s="364"/>
      <c r="AW125" s="364"/>
      <c r="AX125" s="364"/>
      <c r="AY125" s="364"/>
      <c r="AZ125" s="364"/>
      <c r="BA125" s="364"/>
      <c r="BB125" s="364"/>
      <c r="BC125" s="80">
        <v>120000</v>
      </c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91">
        <f t="shared" si="22"/>
        <v>120000</v>
      </c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80">
        <v>0</v>
      </c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7" t="s">
        <v>48</v>
      </c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9"/>
      <c r="DK125" s="80" t="s">
        <v>48</v>
      </c>
      <c r="DL125" s="384"/>
      <c r="DM125" s="384"/>
      <c r="DN125" s="384"/>
      <c r="DO125" s="384"/>
      <c r="DP125" s="384"/>
      <c r="DQ125" s="384"/>
      <c r="DR125" s="384"/>
      <c r="DS125" s="384"/>
      <c r="DT125" s="384"/>
      <c r="DU125" s="384"/>
      <c r="DV125" s="384"/>
      <c r="DW125" s="385"/>
      <c r="DX125" s="87">
        <f t="shared" si="25"/>
        <v>0</v>
      </c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9"/>
      <c r="EK125" s="80">
        <v>0</v>
      </c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  <c r="EX125" s="80">
        <f t="shared" si="24"/>
        <v>120000</v>
      </c>
      <c r="EY125" s="80"/>
      <c r="EZ125" s="80"/>
      <c r="FA125" s="80"/>
      <c r="FB125" s="80"/>
      <c r="FC125" s="80"/>
      <c r="FD125" s="80"/>
      <c r="FE125" s="80"/>
      <c r="FF125" s="80"/>
      <c r="FG125" s="80"/>
      <c r="FH125" s="80"/>
      <c r="FI125" s="80"/>
      <c r="FJ125" s="80"/>
      <c r="FL125" s="37"/>
      <c r="FM125" s="37"/>
      <c r="FN125" s="37"/>
      <c r="FO125" s="37"/>
      <c r="FP125" s="37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</row>
    <row r="126" spans="1:166" ht="25.5" customHeight="1" thickBot="1">
      <c r="A126" s="189" t="s">
        <v>85</v>
      </c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8" t="s">
        <v>129</v>
      </c>
      <c r="AL126" s="188"/>
      <c r="AM126" s="188"/>
      <c r="AN126" s="188"/>
      <c r="AO126" s="188"/>
      <c r="AP126" s="188"/>
      <c r="AQ126" s="188" t="s">
        <v>33</v>
      </c>
      <c r="AR126" s="188"/>
      <c r="AS126" s="188"/>
      <c r="AT126" s="188"/>
      <c r="AU126" s="188"/>
      <c r="AV126" s="188"/>
      <c r="AW126" s="188"/>
      <c r="AX126" s="188"/>
      <c r="AY126" s="188"/>
      <c r="AZ126" s="188"/>
      <c r="BA126" s="188"/>
      <c r="BB126" s="188"/>
      <c r="BC126" s="141" t="s">
        <v>33</v>
      </c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232" t="s">
        <v>33</v>
      </c>
      <c r="BV126" s="232"/>
      <c r="BW126" s="232"/>
      <c r="BX126" s="232"/>
      <c r="BY126" s="232"/>
      <c r="BZ126" s="232"/>
      <c r="CA126" s="232"/>
      <c r="CB126" s="232"/>
      <c r="CC126" s="232"/>
      <c r="CD126" s="232"/>
      <c r="CE126" s="232"/>
      <c r="CF126" s="232"/>
      <c r="CG126" s="232"/>
      <c r="CH126" s="232">
        <f>CF19-CH48</f>
        <v>-60869695.120000005</v>
      </c>
      <c r="CI126" s="232"/>
      <c r="CJ126" s="232"/>
      <c r="CK126" s="232"/>
      <c r="CL126" s="232"/>
      <c r="CM126" s="232"/>
      <c r="CN126" s="232"/>
      <c r="CO126" s="232"/>
      <c r="CP126" s="232"/>
      <c r="CQ126" s="232"/>
      <c r="CR126" s="232"/>
      <c r="CS126" s="232"/>
      <c r="CT126" s="232"/>
      <c r="CU126" s="232"/>
      <c r="CV126" s="232"/>
      <c r="CW126" s="232"/>
      <c r="CX126" s="232" t="s">
        <v>48</v>
      </c>
      <c r="CY126" s="232"/>
      <c r="CZ126" s="232"/>
      <c r="DA126" s="232"/>
      <c r="DB126" s="232"/>
      <c r="DC126" s="232"/>
      <c r="DD126" s="232"/>
      <c r="DE126" s="232"/>
      <c r="DF126" s="232"/>
      <c r="DG126" s="232"/>
      <c r="DH126" s="232"/>
      <c r="DI126" s="232"/>
      <c r="DJ126" s="232"/>
      <c r="DK126" s="232" t="s">
        <v>48</v>
      </c>
      <c r="DL126" s="232"/>
      <c r="DM126" s="232"/>
      <c r="DN126" s="232"/>
      <c r="DO126" s="232"/>
      <c r="DP126" s="232"/>
      <c r="DQ126" s="232"/>
      <c r="DR126" s="232"/>
      <c r="DS126" s="232"/>
      <c r="DT126" s="232"/>
      <c r="DU126" s="232"/>
      <c r="DV126" s="232"/>
      <c r="DW126" s="232"/>
      <c r="DX126" s="232">
        <f t="shared" si="25"/>
        <v>-60869695.120000005</v>
      </c>
      <c r="DY126" s="232"/>
      <c r="DZ126" s="232"/>
      <c r="EA126" s="232"/>
      <c r="EB126" s="232"/>
      <c r="EC126" s="232"/>
      <c r="ED126" s="232"/>
      <c r="EE126" s="232"/>
      <c r="EF126" s="232"/>
      <c r="EG126" s="232"/>
      <c r="EH126" s="232"/>
      <c r="EI126" s="232"/>
      <c r="EJ126" s="232"/>
      <c r="EK126" s="232" t="s">
        <v>33</v>
      </c>
      <c r="EL126" s="232"/>
      <c r="EM126" s="232"/>
      <c r="EN126" s="232"/>
      <c r="EO126" s="232"/>
      <c r="EP126" s="232"/>
      <c r="EQ126" s="232"/>
      <c r="ER126" s="232"/>
      <c r="ES126" s="232"/>
      <c r="ET126" s="232"/>
      <c r="EU126" s="232"/>
      <c r="EV126" s="232"/>
      <c r="EW126" s="232"/>
      <c r="EX126" s="232" t="s">
        <v>33</v>
      </c>
      <c r="EY126" s="232"/>
      <c r="EZ126" s="232"/>
      <c r="FA126" s="232"/>
      <c r="FB126" s="232"/>
      <c r="FC126" s="232"/>
      <c r="FD126" s="232"/>
      <c r="FE126" s="232"/>
      <c r="FF126" s="232"/>
      <c r="FG126" s="232"/>
      <c r="FH126" s="232"/>
      <c r="FI126" s="232"/>
      <c r="FJ126" s="232"/>
    </row>
    <row r="127" spans="1:166" ht="25.5" customHeight="1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</row>
    <row r="128" spans="1:166" ht="18" customHeight="1">
      <c r="A128" s="233" t="s">
        <v>31</v>
      </c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233"/>
      <c r="AG128" s="233"/>
      <c r="AH128" s="233"/>
      <c r="AI128" s="233"/>
      <c r="AJ128" s="233"/>
      <c r="AK128" s="233"/>
      <c r="AL128" s="233"/>
      <c r="AM128" s="233"/>
      <c r="AN128" s="233"/>
      <c r="AO128" s="233"/>
      <c r="AP128" s="233"/>
      <c r="AQ128" s="233"/>
      <c r="AR128" s="233"/>
      <c r="AS128" s="233"/>
      <c r="AT128" s="233"/>
      <c r="AU128" s="233"/>
      <c r="AV128" s="233"/>
      <c r="AW128" s="233"/>
      <c r="AX128" s="233"/>
      <c r="AY128" s="233"/>
      <c r="AZ128" s="233"/>
      <c r="BA128" s="233"/>
      <c r="BB128" s="233"/>
      <c r="BC128" s="233"/>
      <c r="BD128" s="233"/>
      <c r="BE128" s="233"/>
      <c r="BF128" s="233"/>
      <c r="BG128" s="233"/>
      <c r="BH128" s="233"/>
      <c r="BI128" s="233"/>
      <c r="BJ128" s="233"/>
      <c r="BK128" s="233"/>
      <c r="BL128" s="233"/>
      <c r="BM128" s="233"/>
      <c r="BN128" s="233"/>
      <c r="BO128" s="233"/>
      <c r="BP128" s="233"/>
      <c r="BQ128" s="233"/>
      <c r="BR128" s="233"/>
      <c r="BS128" s="233"/>
      <c r="BT128" s="233"/>
      <c r="BU128" s="233"/>
      <c r="BV128" s="233"/>
      <c r="BW128" s="233"/>
      <c r="BX128" s="233"/>
      <c r="BY128" s="233"/>
      <c r="BZ128" s="233"/>
      <c r="CA128" s="233"/>
      <c r="CB128" s="233"/>
      <c r="CC128" s="233"/>
      <c r="CD128" s="233"/>
      <c r="CE128" s="233"/>
      <c r="CF128" s="233"/>
      <c r="CG128" s="233"/>
      <c r="CH128" s="233"/>
      <c r="CI128" s="233"/>
      <c r="CJ128" s="233"/>
      <c r="CK128" s="233"/>
      <c r="CL128" s="233"/>
      <c r="CM128" s="233"/>
      <c r="CN128" s="233"/>
      <c r="CO128" s="233"/>
      <c r="CP128" s="233"/>
      <c r="CQ128" s="233"/>
      <c r="CR128" s="233"/>
      <c r="CS128" s="233"/>
      <c r="CT128" s="233"/>
      <c r="CU128" s="233"/>
      <c r="CV128" s="233"/>
      <c r="CW128" s="233"/>
      <c r="CX128" s="233"/>
      <c r="CY128" s="233"/>
      <c r="CZ128" s="233"/>
      <c r="DA128" s="233"/>
      <c r="DB128" s="233"/>
      <c r="DC128" s="233"/>
      <c r="DD128" s="233"/>
      <c r="DE128" s="233"/>
      <c r="DF128" s="233"/>
      <c r="DG128" s="233"/>
      <c r="DH128" s="233"/>
      <c r="DI128" s="233"/>
      <c r="DJ128" s="233"/>
      <c r="DK128" s="233"/>
      <c r="DL128" s="233"/>
      <c r="DM128" s="233"/>
      <c r="DN128" s="233"/>
      <c r="DO128" s="233"/>
      <c r="DP128" s="233"/>
      <c r="DQ128" s="233"/>
      <c r="DR128" s="233"/>
      <c r="DS128" s="233"/>
      <c r="DT128" s="233"/>
      <c r="DU128" s="233"/>
      <c r="DV128" s="233"/>
      <c r="DW128" s="233"/>
      <c r="DX128" s="233"/>
      <c r="DY128" s="233"/>
      <c r="DZ128" s="233"/>
      <c r="EA128" s="233"/>
      <c r="EB128" s="233"/>
      <c r="EC128" s="233"/>
      <c r="ED128" s="233"/>
      <c r="EE128" s="233"/>
      <c r="EF128" s="233"/>
      <c r="EG128" s="233"/>
      <c r="EH128" s="233"/>
      <c r="EI128" s="233"/>
      <c r="EJ128" s="233"/>
      <c r="EK128" s="233"/>
      <c r="EL128" s="233"/>
      <c r="EM128" s="233"/>
      <c r="EN128" s="233"/>
      <c r="EO128" s="233"/>
      <c r="EP128" s="233"/>
      <c r="EQ128" s="233"/>
      <c r="ER128" s="233"/>
      <c r="ES128" s="233"/>
      <c r="ET128" s="233"/>
      <c r="EU128" s="233"/>
      <c r="EV128" s="233"/>
      <c r="EW128" s="233"/>
      <c r="EX128" s="233"/>
      <c r="EY128" s="233"/>
      <c r="EZ128" s="233"/>
      <c r="FA128" s="233"/>
      <c r="FB128" s="233"/>
      <c r="FC128" s="233"/>
      <c r="FD128" s="233"/>
      <c r="FE128" s="233"/>
      <c r="FF128" s="233"/>
      <c r="FG128" s="233"/>
      <c r="FH128" s="233"/>
      <c r="FI128" s="233"/>
      <c r="FJ128" s="233"/>
    </row>
    <row r="129" spans="1:166" ht="11.25" customHeight="1">
      <c r="A129" s="159" t="s">
        <v>7</v>
      </c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1"/>
      <c r="AP129" s="159" t="s">
        <v>15</v>
      </c>
      <c r="AQ129" s="160"/>
      <c r="AR129" s="160"/>
      <c r="AS129" s="160"/>
      <c r="AT129" s="160"/>
      <c r="AU129" s="161"/>
      <c r="AV129" s="159" t="s">
        <v>53</v>
      </c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  <c r="BJ129" s="160"/>
      <c r="BK129" s="161"/>
      <c r="BL129" s="159" t="s">
        <v>56</v>
      </c>
      <c r="BM129" s="160"/>
      <c r="BN129" s="160"/>
      <c r="BO129" s="160"/>
      <c r="BP129" s="160"/>
      <c r="BQ129" s="160"/>
      <c r="BR129" s="160"/>
      <c r="BS129" s="160"/>
      <c r="BT129" s="160"/>
      <c r="BU129" s="160"/>
      <c r="BV129" s="160"/>
      <c r="BW129" s="160"/>
      <c r="BX129" s="160"/>
      <c r="BY129" s="160"/>
      <c r="BZ129" s="160"/>
      <c r="CA129" s="160"/>
      <c r="CB129" s="160"/>
      <c r="CC129" s="160"/>
      <c r="CD129" s="160"/>
      <c r="CE129" s="161"/>
      <c r="CF129" s="228" t="s">
        <v>16</v>
      </c>
      <c r="CG129" s="229"/>
      <c r="CH129" s="229"/>
      <c r="CI129" s="229"/>
      <c r="CJ129" s="229"/>
      <c r="CK129" s="229"/>
      <c r="CL129" s="229"/>
      <c r="CM129" s="229"/>
      <c r="CN129" s="229"/>
      <c r="CO129" s="229"/>
      <c r="CP129" s="229"/>
      <c r="CQ129" s="229"/>
      <c r="CR129" s="229"/>
      <c r="CS129" s="229"/>
      <c r="CT129" s="229"/>
      <c r="CU129" s="229"/>
      <c r="CV129" s="229"/>
      <c r="CW129" s="229"/>
      <c r="CX129" s="229"/>
      <c r="CY129" s="229"/>
      <c r="CZ129" s="229"/>
      <c r="DA129" s="229"/>
      <c r="DB129" s="229"/>
      <c r="DC129" s="229"/>
      <c r="DD129" s="229"/>
      <c r="DE129" s="229"/>
      <c r="DF129" s="229"/>
      <c r="DG129" s="229"/>
      <c r="DH129" s="229"/>
      <c r="DI129" s="229"/>
      <c r="DJ129" s="229"/>
      <c r="DK129" s="229"/>
      <c r="DL129" s="229"/>
      <c r="DM129" s="229"/>
      <c r="DN129" s="229"/>
      <c r="DO129" s="229"/>
      <c r="DP129" s="229"/>
      <c r="DQ129" s="229"/>
      <c r="DR129" s="229"/>
      <c r="DS129" s="229"/>
      <c r="DT129" s="229"/>
      <c r="DU129" s="229"/>
      <c r="DV129" s="229"/>
      <c r="DW129" s="229"/>
      <c r="DX129" s="229"/>
      <c r="DY129" s="229"/>
      <c r="DZ129" s="229"/>
      <c r="EA129" s="229"/>
      <c r="EB129" s="229"/>
      <c r="EC129" s="229"/>
      <c r="ED129" s="229"/>
      <c r="EE129" s="229"/>
      <c r="EF129" s="229"/>
      <c r="EG129" s="229"/>
      <c r="EH129" s="229"/>
      <c r="EI129" s="229"/>
      <c r="EJ129" s="229"/>
      <c r="EK129" s="229"/>
      <c r="EL129" s="229"/>
      <c r="EM129" s="229"/>
      <c r="EN129" s="229"/>
      <c r="EO129" s="229"/>
      <c r="EP129" s="229"/>
      <c r="EQ129" s="229"/>
      <c r="ER129" s="229"/>
      <c r="ES129" s="230"/>
      <c r="ET129" s="321" t="s">
        <v>20</v>
      </c>
      <c r="EU129" s="321"/>
      <c r="EV129" s="321"/>
      <c r="EW129" s="321"/>
      <c r="EX129" s="321"/>
      <c r="EY129" s="321"/>
      <c r="EZ129" s="321"/>
      <c r="FA129" s="321"/>
      <c r="FB129" s="321"/>
      <c r="FC129" s="321"/>
      <c r="FD129" s="321"/>
      <c r="FE129" s="321"/>
      <c r="FF129" s="321"/>
      <c r="FG129" s="321"/>
      <c r="FH129" s="321"/>
      <c r="FI129" s="321"/>
      <c r="FJ129" s="321"/>
    </row>
    <row r="130" spans="1:166" ht="69.75" customHeight="1">
      <c r="A130" s="162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4"/>
      <c r="AP130" s="162"/>
      <c r="AQ130" s="163"/>
      <c r="AR130" s="163"/>
      <c r="AS130" s="163"/>
      <c r="AT130" s="163"/>
      <c r="AU130" s="164"/>
      <c r="AV130" s="162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3"/>
      <c r="BJ130" s="163"/>
      <c r="BK130" s="164"/>
      <c r="BL130" s="162"/>
      <c r="BM130" s="163"/>
      <c r="BN130" s="163"/>
      <c r="BO130" s="163"/>
      <c r="BP130" s="163"/>
      <c r="BQ130" s="163"/>
      <c r="BR130" s="163"/>
      <c r="BS130" s="163"/>
      <c r="BT130" s="163"/>
      <c r="BU130" s="163"/>
      <c r="BV130" s="163"/>
      <c r="BW130" s="163"/>
      <c r="BX130" s="163"/>
      <c r="BY130" s="163"/>
      <c r="BZ130" s="163"/>
      <c r="CA130" s="163"/>
      <c r="CB130" s="163"/>
      <c r="CC130" s="163"/>
      <c r="CD130" s="163"/>
      <c r="CE130" s="164"/>
      <c r="CF130" s="386" t="s">
        <v>57</v>
      </c>
      <c r="CG130" s="386"/>
      <c r="CH130" s="386"/>
      <c r="CI130" s="386"/>
      <c r="CJ130" s="386"/>
      <c r="CK130" s="386"/>
      <c r="CL130" s="386"/>
      <c r="CM130" s="386"/>
      <c r="CN130" s="386"/>
      <c r="CO130" s="386"/>
      <c r="CP130" s="386"/>
      <c r="CQ130" s="386"/>
      <c r="CR130" s="386"/>
      <c r="CS130" s="386"/>
      <c r="CT130" s="386"/>
      <c r="CU130" s="386"/>
      <c r="CV130" s="387"/>
      <c r="CW130" s="228" t="s">
        <v>17</v>
      </c>
      <c r="CX130" s="229"/>
      <c r="CY130" s="229"/>
      <c r="CZ130" s="229"/>
      <c r="DA130" s="229"/>
      <c r="DB130" s="229"/>
      <c r="DC130" s="229"/>
      <c r="DD130" s="229"/>
      <c r="DE130" s="229"/>
      <c r="DF130" s="229"/>
      <c r="DG130" s="229"/>
      <c r="DH130" s="229"/>
      <c r="DI130" s="229"/>
      <c r="DJ130" s="229"/>
      <c r="DK130" s="229"/>
      <c r="DL130" s="229"/>
      <c r="DM130" s="230"/>
      <c r="DN130" s="228" t="s">
        <v>18</v>
      </c>
      <c r="DO130" s="229"/>
      <c r="DP130" s="229"/>
      <c r="DQ130" s="229"/>
      <c r="DR130" s="229"/>
      <c r="DS130" s="229"/>
      <c r="DT130" s="229"/>
      <c r="DU130" s="229"/>
      <c r="DV130" s="229"/>
      <c r="DW130" s="229"/>
      <c r="DX130" s="229"/>
      <c r="DY130" s="229"/>
      <c r="DZ130" s="229"/>
      <c r="EA130" s="229"/>
      <c r="EB130" s="229"/>
      <c r="EC130" s="229"/>
      <c r="ED130" s="230"/>
      <c r="EE130" s="228" t="s">
        <v>19</v>
      </c>
      <c r="EF130" s="229"/>
      <c r="EG130" s="229"/>
      <c r="EH130" s="229"/>
      <c r="EI130" s="229"/>
      <c r="EJ130" s="229"/>
      <c r="EK130" s="229"/>
      <c r="EL130" s="229"/>
      <c r="EM130" s="229"/>
      <c r="EN130" s="229"/>
      <c r="EO130" s="229"/>
      <c r="EP130" s="229"/>
      <c r="EQ130" s="229"/>
      <c r="ER130" s="229"/>
      <c r="ES130" s="230"/>
      <c r="ET130" s="321"/>
      <c r="EU130" s="321"/>
      <c r="EV130" s="321"/>
      <c r="EW130" s="321"/>
      <c r="EX130" s="321"/>
      <c r="EY130" s="321"/>
      <c r="EZ130" s="321"/>
      <c r="FA130" s="321"/>
      <c r="FB130" s="321"/>
      <c r="FC130" s="321"/>
      <c r="FD130" s="321"/>
      <c r="FE130" s="321"/>
      <c r="FF130" s="321"/>
      <c r="FG130" s="321"/>
      <c r="FH130" s="321"/>
      <c r="FI130" s="321"/>
      <c r="FJ130" s="321"/>
    </row>
    <row r="131" spans="1:166" ht="12" thickBot="1">
      <c r="A131" s="118">
        <v>1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20"/>
      <c r="AP131" s="118">
        <v>2</v>
      </c>
      <c r="AQ131" s="119"/>
      <c r="AR131" s="119"/>
      <c r="AS131" s="119"/>
      <c r="AT131" s="119"/>
      <c r="AU131" s="120"/>
      <c r="AV131" s="118">
        <v>3</v>
      </c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20"/>
      <c r="BL131" s="118">
        <v>4</v>
      </c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20"/>
      <c r="CF131" s="118">
        <v>5</v>
      </c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20"/>
      <c r="CW131" s="118">
        <v>6</v>
      </c>
      <c r="CX131" s="119"/>
      <c r="CY131" s="119"/>
      <c r="CZ131" s="119"/>
      <c r="DA131" s="119"/>
      <c r="DB131" s="119"/>
      <c r="DC131" s="119"/>
      <c r="DD131" s="119"/>
      <c r="DE131" s="119"/>
      <c r="DF131" s="119"/>
      <c r="DG131" s="119"/>
      <c r="DH131" s="119"/>
      <c r="DI131" s="119"/>
      <c r="DJ131" s="119"/>
      <c r="DK131" s="119"/>
      <c r="DL131" s="119"/>
      <c r="DM131" s="120"/>
      <c r="DN131" s="118">
        <v>7</v>
      </c>
      <c r="DO131" s="119"/>
      <c r="DP131" s="119"/>
      <c r="DQ131" s="119"/>
      <c r="DR131" s="119"/>
      <c r="DS131" s="119"/>
      <c r="DT131" s="119"/>
      <c r="DU131" s="119"/>
      <c r="DV131" s="119"/>
      <c r="DW131" s="119"/>
      <c r="DX131" s="119"/>
      <c r="DY131" s="119"/>
      <c r="DZ131" s="119"/>
      <c r="EA131" s="119"/>
      <c r="EB131" s="119"/>
      <c r="EC131" s="119"/>
      <c r="ED131" s="120"/>
      <c r="EE131" s="118">
        <v>8</v>
      </c>
      <c r="EF131" s="119"/>
      <c r="EG131" s="119"/>
      <c r="EH131" s="119"/>
      <c r="EI131" s="119"/>
      <c r="EJ131" s="119"/>
      <c r="EK131" s="119"/>
      <c r="EL131" s="119"/>
      <c r="EM131" s="119"/>
      <c r="EN131" s="119"/>
      <c r="EO131" s="119"/>
      <c r="EP131" s="119"/>
      <c r="EQ131" s="119"/>
      <c r="ER131" s="119"/>
      <c r="ES131" s="120"/>
      <c r="ET131" s="339">
        <v>9</v>
      </c>
      <c r="EU131" s="339"/>
      <c r="EV131" s="339"/>
      <c r="EW131" s="339"/>
      <c r="EX131" s="339"/>
      <c r="EY131" s="339"/>
      <c r="EZ131" s="339"/>
      <c r="FA131" s="339"/>
      <c r="FB131" s="339"/>
      <c r="FC131" s="339"/>
      <c r="FD131" s="339"/>
      <c r="FE131" s="339"/>
      <c r="FF131" s="339"/>
      <c r="FG131" s="339"/>
      <c r="FH131" s="339"/>
      <c r="FI131" s="339"/>
      <c r="FJ131" s="339"/>
    </row>
    <row r="132" spans="1:166" ht="23.25" customHeight="1">
      <c r="A132" s="190" t="s">
        <v>21</v>
      </c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22" t="s">
        <v>24</v>
      </c>
      <c r="AQ132" s="156" t="s">
        <v>24</v>
      </c>
      <c r="AR132" s="157"/>
      <c r="AS132" s="157"/>
      <c r="AT132" s="157"/>
      <c r="AU132" s="158"/>
      <c r="AV132" s="142" t="s">
        <v>33</v>
      </c>
      <c r="AW132" s="142"/>
      <c r="AX132" s="142"/>
      <c r="AY132" s="142"/>
      <c r="AZ132" s="142"/>
      <c r="BA132" s="142"/>
      <c r="BB132" s="142"/>
      <c r="BC132" s="142"/>
      <c r="BD132" s="142"/>
      <c r="BE132" s="143"/>
      <c r="BF132" s="144"/>
      <c r="BG132" s="144"/>
      <c r="BH132" s="144"/>
      <c r="BI132" s="144"/>
      <c r="BJ132" s="144"/>
      <c r="BK132" s="145"/>
      <c r="BL132" s="155">
        <f>BL143</f>
        <v>-119889468</v>
      </c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>
        <f>SUM(CF146)</f>
        <v>-60869695.120000005</v>
      </c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  <c r="CW132" s="155" t="s">
        <v>48</v>
      </c>
      <c r="CX132" s="155"/>
      <c r="CY132" s="155"/>
      <c r="CZ132" s="155"/>
      <c r="DA132" s="155"/>
      <c r="DB132" s="155"/>
      <c r="DC132" s="155"/>
      <c r="DD132" s="155"/>
      <c r="DE132" s="155"/>
      <c r="DF132" s="155"/>
      <c r="DG132" s="155"/>
      <c r="DH132" s="155"/>
      <c r="DI132" s="155"/>
      <c r="DJ132" s="155"/>
      <c r="DK132" s="155"/>
      <c r="DL132" s="155"/>
      <c r="DM132" s="155"/>
      <c r="DN132" s="155" t="s">
        <v>48</v>
      </c>
      <c r="DO132" s="155"/>
      <c r="DP132" s="155"/>
      <c r="DQ132" s="155"/>
      <c r="DR132" s="155"/>
      <c r="DS132" s="155"/>
      <c r="DT132" s="155"/>
      <c r="DU132" s="155"/>
      <c r="DV132" s="155"/>
      <c r="DW132" s="155"/>
      <c r="DX132" s="155"/>
      <c r="DY132" s="155"/>
      <c r="DZ132" s="155"/>
      <c r="EA132" s="155"/>
      <c r="EB132" s="155"/>
      <c r="EC132" s="155"/>
      <c r="ED132" s="155"/>
      <c r="EE132" s="155">
        <f>SUM(CF132)</f>
        <v>-60869695.120000005</v>
      </c>
      <c r="EF132" s="155"/>
      <c r="EG132" s="155"/>
      <c r="EH132" s="155"/>
      <c r="EI132" s="155"/>
      <c r="EJ132" s="155"/>
      <c r="EK132" s="155"/>
      <c r="EL132" s="155"/>
      <c r="EM132" s="155"/>
      <c r="EN132" s="155"/>
      <c r="EO132" s="155"/>
      <c r="EP132" s="155"/>
      <c r="EQ132" s="155"/>
      <c r="ER132" s="155"/>
      <c r="ES132" s="155"/>
      <c r="ET132" s="155">
        <f>BL132-EE132</f>
        <v>-59019772.879999995</v>
      </c>
      <c r="EU132" s="155"/>
      <c r="EV132" s="155"/>
      <c r="EW132" s="155"/>
      <c r="EX132" s="155"/>
      <c r="EY132" s="155"/>
      <c r="EZ132" s="155"/>
      <c r="FA132" s="155"/>
      <c r="FB132" s="155"/>
      <c r="FC132" s="155"/>
      <c r="FD132" s="155"/>
      <c r="FE132" s="155"/>
      <c r="FF132" s="155"/>
      <c r="FG132" s="155"/>
      <c r="FH132" s="155"/>
      <c r="FI132" s="155"/>
      <c r="FJ132" s="378"/>
    </row>
    <row r="133" spans="1:166" ht="12.75" customHeight="1">
      <c r="A133" s="179" t="s">
        <v>14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23"/>
      <c r="AQ133" s="128"/>
      <c r="AR133" s="129"/>
      <c r="AS133" s="129"/>
      <c r="AT133" s="129"/>
      <c r="AU133" s="129"/>
      <c r="AV133" s="372"/>
      <c r="AW133" s="373"/>
      <c r="AX133" s="373"/>
      <c r="AY133" s="373"/>
      <c r="AZ133" s="373"/>
      <c r="BA133" s="373"/>
      <c r="BB133" s="373"/>
      <c r="BC133" s="373"/>
      <c r="BD133" s="373"/>
      <c r="BE133" s="373"/>
      <c r="BF133" s="373"/>
      <c r="BG133" s="373"/>
      <c r="BH133" s="373"/>
      <c r="BI133" s="373"/>
      <c r="BJ133" s="373"/>
      <c r="BK133" s="373"/>
      <c r="BL133" s="139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39"/>
      <c r="CG133" s="140"/>
      <c r="CH133" s="140"/>
      <c r="CI133" s="140"/>
      <c r="CJ133" s="140"/>
      <c r="CK133" s="140"/>
      <c r="CL133" s="140"/>
      <c r="CM133" s="140"/>
      <c r="CN133" s="140"/>
      <c r="CO133" s="140"/>
      <c r="CP133" s="140"/>
      <c r="CQ133" s="140"/>
      <c r="CR133" s="140"/>
      <c r="CS133" s="140"/>
      <c r="CT133" s="140"/>
      <c r="CU133" s="140"/>
      <c r="CV133" s="140"/>
      <c r="CW133" s="139"/>
      <c r="CX133" s="140"/>
      <c r="CY133" s="140"/>
      <c r="CZ133" s="140"/>
      <c r="DA133" s="140"/>
      <c r="DB133" s="140"/>
      <c r="DC133" s="140"/>
      <c r="DD133" s="140"/>
      <c r="DE133" s="140"/>
      <c r="DF133" s="140"/>
      <c r="DG133" s="140"/>
      <c r="DH133" s="140"/>
      <c r="DI133" s="140"/>
      <c r="DJ133" s="140"/>
      <c r="DK133" s="140"/>
      <c r="DL133" s="140"/>
      <c r="DM133" s="140"/>
      <c r="DN133" s="139"/>
      <c r="DO133" s="140"/>
      <c r="DP133" s="140"/>
      <c r="DQ133" s="140"/>
      <c r="DR133" s="140"/>
      <c r="DS133" s="140"/>
      <c r="DT133" s="140"/>
      <c r="DU133" s="140"/>
      <c r="DV133" s="140"/>
      <c r="DW133" s="140"/>
      <c r="DX133" s="140"/>
      <c r="DY133" s="140"/>
      <c r="DZ133" s="140"/>
      <c r="EA133" s="140"/>
      <c r="EB133" s="140"/>
      <c r="EC133" s="140"/>
      <c r="ED133" s="140"/>
      <c r="EE133" s="380"/>
      <c r="EF133" s="381"/>
      <c r="EG133" s="381"/>
      <c r="EH133" s="381"/>
      <c r="EI133" s="381"/>
      <c r="EJ133" s="381"/>
      <c r="EK133" s="381"/>
      <c r="EL133" s="381"/>
      <c r="EM133" s="381"/>
      <c r="EN133" s="381"/>
      <c r="EO133" s="381"/>
      <c r="EP133" s="381"/>
      <c r="EQ133" s="381"/>
      <c r="ER133" s="381"/>
      <c r="ES133" s="381"/>
      <c r="ET133" s="380"/>
      <c r="EU133" s="381"/>
      <c r="EV133" s="381"/>
      <c r="EW133" s="381"/>
      <c r="EX133" s="381"/>
      <c r="EY133" s="381"/>
      <c r="EZ133" s="381"/>
      <c r="FA133" s="381"/>
      <c r="FB133" s="381"/>
      <c r="FC133" s="381"/>
      <c r="FD133" s="381"/>
      <c r="FE133" s="381"/>
      <c r="FF133" s="381"/>
      <c r="FG133" s="381"/>
      <c r="FH133" s="381"/>
      <c r="FI133" s="381"/>
      <c r="FJ133" s="382"/>
    </row>
    <row r="134" spans="1:166" ht="24" customHeight="1">
      <c r="A134" s="151" t="s">
        <v>26</v>
      </c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6" t="s">
        <v>25</v>
      </c>
      <c r="AQ134" s="148" t="s">
        <v>25</v>
      </c>
      <c r="AR134" s="370"/>
      <c r="AS134" s="370"/>
      <c r="AT134" s="370"/>
      <c r="AU134" s="371"/>
      <c r="AV134" s="148" t="s">
        <v>33</v>
      </c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  <c r="BI134" s="149"/>
      <c r="BJ134" s="149"/>
      <c r="BK134" s="150"/>
      <c r="BL134" s="138">
        <f>BL143</f>
        <v>-119889468</v>
      </c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>
        <f>CF132</f>
        <v>-60869695.120000005</v>
      </c>
      <c r="CG134" s="138"/>
      <c r="CH134" s="138"/>
      <c r="CI134" s="138"/>
      <c r="CJ134" s="138"/>
      <c r="CK134" s="138"/>
      <c r="CL134" s="138"/>
      <c r="CM134" s="138"/>
      <c r="CN134" s="138"/>
      <c r="CO134" s="138"/>
      <c r="CP134" s="138"/>
      <c r="CQ134" s="138"/>
      <c r="CR134" s="138"/>
      <c r="CS134" s="138"/>
      <c r="CT134" s="138"/>
      <c r="CU134" s="138"/>
      <c r="CV134" s="138"/>
      <c r="CW134" s="221" t="s">
        <v>48</v>
      </c>
      <c r="CX134" s="221"/>
      <c r="CY134" s="221"/>
      <c r="CZ134" s="221"/>
      <c r="DA134" s="221"/>
      <c r="DB134" s="221"/>
      <c r="DC134" s="221"/>
      <c r="DD134" s="221"/>
      <c r="DE134" s="221"/>
      <c r="DF134" s="221"/>
      <c r="DG134" s="221"/>
      <c r="DH134" s="221"/>
      <c r="DI134" s="221"/>
      <c r="DJ134" s="221"/>
      <c r="DK134" s="221"/>
      <c r="DL134" s="221"/>
      <c r="DM134" s="221"/>
      <c r="DN134" s="221" t="s">
        <v>48</v>
      </c>
      <c r="DO134" s="221"/>
      <c r="DP134" s="221"/>
      <c r="DQ134" s="221"/>
      <c r="DR134" s="221"/>
      <c r="DS134" s="221"/>
      <c r="DT134" s="221"/>
      <c r="DU134" s="221"/>
      <c r="DV134" s="221"/>
      <c r="DW134" s="221"/>
      <c r="DX134" s="221"/>
      <c r="DY134" s="221"/>
      <c r="DZ134" s="221"/>
      <c r="EA134" s="221"/>
      <c r="EB134" s="221"/>
      <c r="EC134" s="221"/>
      <c r="ED134" s="221"/>
      <c r="EE134" s="138">
        <f>EE132</f>
        <v>-60869695.120000005</v>
      </c>
      <c r="EF134" s="138"/>
      <c r="EG134" s="138"/>
      <c r="EH134" s="138"/>
      <c r="EI134" s="138"/>
      <c r="EJ134" s="138"/>
      <c r="EK134" s="138"/>
      <c r="EL134" s="138"/>
      <c r="EM134" s="138"/>
      <c r="EN134" s="138"/>
      <c r="EO134" s="138"/>
      <c r="EP134" s="138"/>
      <c r="EQ134" s="138"/>
      <c r="ER134" s="138"/>
      <c r="ES134" s="138"/>
      <c r="ET134" s="138">
        <f>ET132</f>
        <v>-59019772.879999995</v>
      </c>
      <c r="EU134" s="138"/>
      <c r="EV134" s="138"/>
      <c r="EW134" s="138"/>
      <c r="EX134" s="138"/>
      <c r="EY134" s="138"/>
      <c r="EZ134" s="138"/>
      <c r="FA134" s="138"/>
      <c r="FB134" s="138"/>
      <c r="FC134" s="138"/>
      <c r="FD134" s="138"/>
      <c r="FE134" s="138"/>
      <c r="FF134" s="138"/>
      <c r="FG134" s="138"/>
      <c r="FH134" s="138"/>
      <c r="FI134" s="138"/>
      <c r="FJ134" s="379"/>
    </row>
    <row r="135" spans="1:166" ht="12.75" customHeight="1">
      <c r="A135" s="184" t="s">
        <v>27</v>
      </c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3"/>
      <c r="AQ135" s="374"/>
      <c r="AR135" s="311"/>
      <c r="AS135" s="311"/>
      <c r="AT135" s="311"/>
      <c r="AU135" s="311"/>
      <c r="AV135" s="374"/>
      <c r="AW135" s="311"/>
      <c r="AX135" s="311"/>
      <c r="AY135" s="311"/>
      <c r="AZ135" s="311"/>
      <c r="BA135" s="311"/>
      <c r="BB135" s="311"/>
      <c r="BC135" s="311"/>
      <c r="BD135" s="311"/>
      <c r="BE135" s="311"/>
      <c r="BF135" s="311"/>
      <c r="BG135" s="311"/>
      <c r="BH135" s="311"/>
      <c r="BI135" s="311"/>
      <c r="BJ135" s="311"/>
      <c r="BK135" s="311"/>
      <c r="BL135" s="136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7"/>
      <c r="CA135" s="137"/>
      <c r="CB135" s="137"/>
      <c r="CC135" s="137"/>
      <c r="CD135" s="137"/>
      <c r="CE135" s="137"/>
      <c r="CF135" s="136"/>
      <c r="CG135" s="137"/>
      <c r="CH135" s="137"/>
      <c r="CI135" s="137"/>
      <c r="CJ135" s="137"/>
      <c r="CK135" s="137"/>
      <c r="CL135" s="137"/>
      <c r="CM135" s="137"/>
      <c r="CN135" s="137"/>
      <c r="CO135" s="137"/>
      <c r="CP135" s="137"/>
      <c r="CQ135" s="137"/>
      <c r="CR135" s="137"/>
      <c r="CS135" s="137"/>
      <c r="CT135" s="137"/>
      <c r="CU135" s="137"/>
      <c r="CV135" s="137"/>
      <c r="CW135" s="136"/>
      <c r="CX135" s="137"/>
      <c r="CY135" s="137"/>
      <c r="CZ135" s="137"/>
      <c r="DA135" s="137"/>
      <c r="DB135" s="137"/>
      <c r="DC135" s="137"/>
      <c r="DD135" s="137"/>
      <c r="DE135" s="137"/>
      <c r="DF135" s="137"/>
      <c r="DG135" s="137"/>
      <c r="DH135" s="137"/>
      <c r="DI135" s="137"/>
      <c r="DJ135" s="137"/>
      <c r="DK135" s="137"/>
      <c r="DL135" s="137"/>
      <c r="DM135" s="137"/>
      <c r="DN135" s="136"/>
      <c r="DO135" s="137"/>
      <c r="DP135" s="137"/>
      <c r="DQ135" s="137"/>
      <c r="DR135" s="137"/>
      <c r="DS135" s="137"/>
      <c r="DT135" s="137"/>
      <c r="DU135" s="137"/>
      <c r="DV135" s="137"/>
      <c r="DW135" s="137"/>
      <c r="DX135" s="137"/>
      <c r="DY135" s="137"/>
      <c r="DZ135" s="137"/>
      <c r="EA135" s="137"/>
      <c r="EB135" s="137"/>
      <c r="EC135" s="137"/>
      <c r="ED135" s="137"/>
      <c r="EE135" s="136"/>
      <c r="EF135" s="137"/>
      <c r="EG135" s="137"/>
      <c r="EH135" s="137"/>
      <c r="EI135" s="137"/>
      <c r="EJ135" s="137"/>
      <c r="EK135" s="137"/>
      <c r="EL135" s="137"/>
      <c r="EM135" s="137"/>
      <c r="EN135" s="137"/>
      <c r="EO135" s="137"/>
      <c r="EP135" s="137"/>
      <c r="EQ135" s="137"/>
      <c r="ER135" s="137"/>
      <c r="ES135" s="137"/>
      <c r="ET135" s="136"/>
      <c r="EU135" s="137"/>
      <c r="EV135" s="137"/>
      <c r="EW135" s="137"/>
      <c r="EX135" s="137"/>
      <c r="EY135" s="137"/>
      <c r="EZ135" s="137"/>
      <c r="FA135" s="137"/>
      <c r="FB135" s="137"/>
      <c r="FC135" s="137"/>
      <c r="FD135" s="137"/>
      <c r="FE135" s="137"/>
      <c r="FF135" s="137"/>
      <c r="FG135" s="137"/>
      <c r="FH135" s="137"/>
      <c r="FI135" s="137"/>
      <c r="FJ135" s="383"/>
    </row>
    <row r="136" spans="1:166" ht="4.5" customHeight="1">
      <c r="A136" s="181" t="s">
        <v>48</v>
      </c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3"/>
      <c r="AP136" s="28"/>
      <c r="AQ136" s="148" t="s">
        <v>25</v>
      </c>
      <c r="AR136" s="370"/>
      <c r="AS136" s="370"/>
      <c r="AT136" s="370"/>
      <c r="AU136" s="371"/>
      <c r="AV136" s="148" t="s">
        <v>48</v>
      </c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  <c r="BI136" s="149"/>
      <c r="BJ136" s="149"/>
      <c r="BK136" s="150"/>
      <c r="BL136" s="224" t="s">
        <v>48</v>
      </c>
      <c r="BM136" s="225"/>
      <c r="BN136" s="225"/>
      <c r="BO136" s="225"/>
      <c r="BP136" s="225"/>
      <c r="BQ136" s="225"/>
      <c r="BR136" s="225"/>
      <c r="BS136" s="225"/>
      <c r="BT136" s="225"/>
      <c r="BU136" s="225"/>
      <c r="BV136" s="225"/>
      <c r="BW136" s="225"/>
      <c r="BX136" s="225"/>
      <c r="BY136" s="225"/>
      <c r="BZ136" s="225"/>
      <c r="CA136" s="225"/>
      <c r="CB136" s="225"/>
      <c r="CC136" s="225"/>
      <c r="CD136" s="225"/>
      <c r="CE136" s="226"/>
      <c r="CF136" s="224" t="s">
        <v>48</v>
      </c>
      <c r="CG136" s="225"/>
      <c r="CH136" s="225"/>
      <c r="CI136" s="225"/>
      <c r="CJ136" s="225"/>
      <c r="CK136" s="225"/>
      <c r="CL136" s="225"/>
      <c r="CM136" s="225"/>
      <c r="CN136" s="225"/>
      <c r="CO136" s="225"/>
      <c r="CP136" s="225"/>
      <c r="CQ136" s="225"/>
      <c r="CR136" s="225"/>
      <c r="CS136" s="225"/>
      <c r="CT136" s="225"/>
      <c r="CU136" s="225"/>
      <c r="CV136" s="226"/>
      <c r="CW136" s="224" t="s">
        <v>48</v>
      </c>
      <c r="CX136" s="225"/>
      <c r="CY136" s="225"/>
      <c r="CZ136" s="225"/>
      <c r="DA136" s="225"/>
      <c r="DB136" s="225"/>
      <c r="DC136" s="225"/>
      <c r="DD136" s="225"/>
      <c r="DE136" s="225"/>
      <c r="DF136" s="225"/>
      <c r="DG136" s="225"/>
      <c r="DH136" s="225"/>
      <c r="DI136" s="225"/>
      <c r="DJ136" s="225"/>
      <c r="DK136" s="225"/>
      <c r="DL136" s="225"/>
      <c r="DM136" s="226"/>
      <c r="DN136" s="224" t="s">
        <v>48</v>
      </c>
      <c r="DO136" s="225"/>
      <c r="DP136" s="225"/>
      <c r="DQ136" s="225"/>
      <c r="DR136" s="225"/>
      <c r="DS136" s="225"/>
      <c r="DT136" s="225"/>
      <c r="DU136" s="225"/>
      <c r="DV136" s="225"/>
      <c r="DW136" s="225"/>
      <c r="DX136" s="225"/>
      <c r="DY136" s="225"/>
      <c r="DZ136" s="225"/>
      <c r="EA136" s="225"/>
      <c r="EB136" s="225"/>
      <c r="EC136" s="225"/>
      <c r="ED136" s="226"/>
      <c r="EE136" s="224" t="s">
        <v>48</v>
      </c>
      <c r="EF136" s="225"/>
      <c r="EG136" s="225"/>
      <c r="EH136" s="225"/>
      <c r="EI136" s="225"/>
      <c r="EJ136" s="225"/>
      <c r="EK136" s="225"/>
      <c r="EL136" s="225"/>
      <c r="EM136" s="225"/>
      <c r="EN136" s="225"/>
      <c r="EO136" s="225"/>
      <c r="EP136" s="225"/>
      <c r="EQ136" s="225"/>
      <c r="ER136" s="225"/>
      <c r="ES136" s="226"/>
      <c r="ET136" s="224" t="s">
        <v>48</v>
      </c>
      <c r="EU136" s="225"/>
      <c r="EV136" s="225"/>
      <c r="EW136" s="225"/>
      <c r="EX136" s="225"/>
      <c r="EY136" s="225"/>
      <c r="EZ136" s="225"/>
      <c r="FA136" s="225"/>
      <c r="FB136" s="225"/>
      <c r="FC136" s="225"/>
      <c r="FD136" s="225"/>
      <c r="FE136" s="225"/>
      <c r="FF136" s="225"/>
      <c r="FG136" s="225"/>
      <c r="FH136" s="225"/>
      <c r="FI136" s="225"/>
      <c r="FJ136" s="376"/>
    </row>
    <row r="137" spans="1:166" ht="4.5" customHeight="1">
      <c r="A137" s="187"/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53"/>
      <c r="AP137" s="375"/>
      <c r="AQ137" s="231"/>
      <c r="AR137" s="231"/>
      <c r="AS137" s="231"/>
      <c r="AT137" s="231"/>
      <c r="AU137" s="231"/>
      <c r="AV137" s="231"/>
      <c r="AW137" s="231"/>
      <c r="AX137" s="231"/>
      <c r="AY137" s="231"/>
      <c r="AZ137" s="231"/>
      <c r="BA137" s="231"/>
      <c r="BB137" s="231"/>
      <c r="BC137" s="231"/>
      <c r="BD137" s="231"/>
      <c r="BE137" s="123"/>
      <c r="BF137" s="124"/>
      <c r="BG137" s="124"/>
      <c r="BH137" s="124"/>
      <c r="BI137" s="124"/>
      <c r="BJ137" s="124"/>
      <c r="BK137" s="125"/>
      <c r="BL137" s="21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211"/>
      <c r="CD137" s="211"/>
      <c r="CE137" s="211"/>
      <c r="CF137" s="211"/>
      <c r="CG137" s="211"/>
      <c r="CH137" s="211"/>
      <c r="CI137" s="211"/>
      <c r="CJ137" s="211"/>
      <c r="CK137" s="211"/>
      <c r="CL137" s="211"/>
      <c r="CM137" s="211"/>
      <c r="CN137" s="211"/>
      <c r="CO137" s="211"/>
      <c r="CP137" s="211"/>
      <c r="CQ137" s="211"/>
      <c r="CR137" s="211"/>
      <c r="CS137" s="211"/>
      <c r="CT137" s="211"/>
      <c r="CU137" s="211"/>
      <c r="CV137" s="211"/>
      <c r="CW137" s="211"/>
      <c r="CX137" s="211"/>
      <c r="CY137" s="211"/>
      <c r="CZ137" s="211"/>
      <c r="DA137" s="211"/>
      <c r="DB137" s="211"/>
      <c r="DC137" s="211"/>
      <c r="DD137" s="211"/>
      <c r="DE137" s="211"/>
      <c r="DF137" s="211"/>
      <c r="DG137" s="211"/>
      <c r="DH137" s="211"/>
      <c r="DI137" s="211"/>
      <c r="DJ137" s="211"/>
      <c r="DK137" s="211"/>
      <c r="DL137" s="211"/>
      <c r="DM137" s="211"/>
      <c r="DN137" s="211"/>
      <c r="DO137" s="211"/>
      <c r="DP137" s="211"/>
      <c r="DQ137" s="211"/>
      <c r="DR137" s="211"/>
      <c r="DS137" s="211"/>
      <c r="DT137" s="211"/>
      <c r="DU137" s="211"/>
      <c r="DV137" s="211"/>
      <c r="DW137" s="211"/>
      <c r="DX137" s="211"/>
      <c r="DY137" s="211"/>
      <c r="DZ137" s="211"/>
      <c r="EA137" s="211"/>
      <c r="EB137" s="211"/>
      <c r="EC137" s="211"/>
      <c r="ED137" s="211"/>
      <c r="EE137" s="211"/>
      <c r="EF137" s="211"/>
      <c r="EG137" s="211"/>
      <c r="EH137" s="211"/>
      <c r="EI137" s="211"/>
      <c r="EJ137" s="211"/>
      <c r="EK137" s="211"/>
      <c r="EL137" s="211"/>
      <c r="EM137" s="211"/>
      <c r="EN137" s="211"/>
      <c r="EO137" s="211"/>
      <c r="EP137" s="211"/>
      <c r="EQ137" s="211"/>
      <c r="ER137" s="211"/>
      <c r="ES137" s="211"/>
      <c r="ET137" s="211"/>
      <c r="EU137" s="211"/>
      <c r="EV137" s="211"/>
      <c r="EW137" s="211"/>
      <c r="EX137" s="211"/>
      <c r="EY137" s="211"/>
      <c r="EZ137" s="211"/>
      <c r="FA137" s="211"/>
      <c r="FB137" s="211"/>
      <c r="FC137" s="211"/>
      <c r="FD137" s="211"/>
      <c r="FE137" s="211"/>
      <c r="FF137" s="211"/>
      <c r="FG137" s="211"/>
      <c r="FH137" s="211"/>
      <c r="FI137" s="211"/>
      <c r="FJ137" s="218"/>
    </row>
    <row r="138" spans="1:166" ht="4.5" customHeight="1">
      <c r="A138" s="130" t="s">
        <v>48</v>
      </c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6"/>
      <c r="AQ138" s="123" t="s">
        <v>48</v>
      </c>
      <c r="AR138" s="124"/>
      <c r="AS138" s="124"/>
      <c r="AT138" s="124"/>
      <c r="AU138" s="125"/>
      <c r="AV138" s="231" t="s">
        <v>48</v>
      </c>
      <c r="AW138" s="231"/>
      <c r="AX138" s="231"/>
      <c r="AY138" s="231"/>
      <c r="AZ138" s="231"/>
      <c r="BA138" s="231"/>
      <c r="BB138" s="231"/>
      <c r="BC138" s="231"/>
      <c r="BD138" s="231"/>
      <c r="BE138" s="231"/>
      <c r="BF138" s="231"/>
      <c r="BG138" s="231"/>
      <c r="BH138" s="231"/>
      <c r="BI138" s="231"/>
      <c r="BJ138" s="231"/>
      <c r="BK138" s="231"/>
      <c r="BL138" s="223" t="s">
        <v>48</v>
      </c>
      <c r="BM138" s="223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 t="s">
        <v>48</v>
      </c>
      <c r="CG138" s="223"/>
      <c r="CH138" s="223"/>
      <c r="CI138" s="223"/>
      <c r="CJ138" s="223"/>
      <c r="CK138" s="223"/>
      <c r="CL138" s="223"/>
      <c r="CM138" s="223"/>
      <c r="CN138" s="223"/>
      <c r="CO138" s="223"/>
      <c r="CP138" s="223"/>
      <c r="CQ138" s="223"/>
      <c r="CR138" s="223"/>
      <c r="CS138" s="223"/>
      <c r="CT138" s="223"/>
      <c r="CU138" s="223"/>
      <c r="CV138" s="223"/>
      <c r="CW138" s="223" t="s">
        <v>48</v>
      </c>
      <c r="CX138" s="223"/>
      <c r="CY138" s="223"/>
      <c r="CZ138" s="223"/>
      <c r="DA138" s="223"/>
      <c r="DB138" s="223"/>
      <c r="DC138" s="223"/>
      <c r="DD138" s="223"/>
      <c r="DE138" s="223"/>
      <c r="DF138" s="223"/>
      <c r="DG138" s="223"/>
      <c r="DH138" s="223"/>
      <c r="DI138" s="223"/>
      <c r="DJ138" s="223"/>
      <c r="DK138" s="223"/>
      <c r="DL138" s="223"/>
      <c r="DM138" s="223"/>
      <c r="DN138" s="223" t="s">
        <v>48</v>
      </c>
      <c r="DO138" s="223"/>
      <c r="DP138" s="223"/>
      <c r="DQ138" s="223"/>
      <c r="DR138" s="223"/>
      <c r="DS138" s="223"/>
      <c r="DT138" s="223"/>
      <c r="DU138" s="223"/>
      <c r="DV138" s="223"/>
      <c r="DW138" s="223"/>
      <c r="DX138" s="223"/>
      <c r="DY138" s="223"/>
      <c r="DZ138" s="223"/>
      <c r="EA138" s="223"/>
      <c r="EB138" s="223"/>
      <c r="EC138" s="223"/>
      <c r="ED138" s="223"/>
      <c r="EE138" s="223" t="s">
        <v>48</v>
      </c>
      <c r="EF138" s="223"/>
      <c r="EG138" s="223"/>
      <c r="EH138" s="223"/>
      <c r="EI138" s="223"/>
      <c r="EJ138" s="223"/>
      <c r="EK138" s="223"/>
      <c r="EL138" s="223"/>
      <c r="EM138" s="223"/>
      <c r="EN138" s="223"/>
      <c r="EO138" s="223"/>
      <c r="EP138" s="223"/>
      <c r="EQ138" s="223"/>
      <c r="ER138" s="223"/>
      <c r="ES138" s="223"/>
      <c r="ET138" s="223" t="s">
        <v>48</v>
      </c>
      <c r="EU138" s="223"/>
      <c r="EV138" s="223"/>
      <c r="EW138" s="223"/>
      <c r="EX138" s="223"/>
      <c r="EY138" s="223"/>
      <c r="EZ138" s="223"/>
      <c r="FA138" s="223"/>
      <c r="FB138" s="223"/>
      <c r="FC138" s="223"/>
      <c r="FD138" s="223"/>
      <c r="FE138" s="223"/>
      <c r="FF138" s="223"/>
      <c r="FG138" s="223"/>
      <c r="FH138" s="223"/>
      <c r="FI138" s="223"/>
      <c r="FJ138" s="377"/>
    </row>
    <row r="139" spans="1:166" ht="4.5" customHeight="1">
      <c r="A139" s="130" t="s">
        <v>48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6"/>
      <c r="AQ139" s="123" t="s">
        <v>48</v>
      </c>
      <c r="AR139" s="124"/>
      <c r="AS139" s="124"/>
      <c r="AT139" s="124"/>
      <c r="AU139" s="125"/>
      <c r="AV139" s="231" t="s">
        <v>48</v>
      </c>
      <c r="AW139" s="231"/>
      <c r="AX139" s="231"/>
      <c r="AY139" s="231"/>
      <c r="AZ139" s="231"/>
      <c r="BA139" s="231"/>
      <c r="BB139" s="231"/>
      <c r="BC139" s="231"/>
      <c r="BD139" s="231"/>
      <c r="BE139" s="231"/>
      <c r="BF139" s="231"/>
      <c r="BG139" s="231"/>
      <c r="BH139" s="231"/>
      <c r="BI139" s="231"/>
      <c r="BJ139" s="231"/>
      <c r="BK139" s="231"/>
      <c r="BL139" s="223" t="s">
        <v>48</v>
      </c>
      <c r="BM139" s="223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 t="s">
        <v>48</v>
      </c>
      <c r="CG139" s="223"/>
      <c r="CH139" s="223"/>
      <c r="CI139" s="223"/>
      <c r="CJ139" s="223"/>
      <c r="CK139" s="223"/>
      <c r="CL139" s="223"/>
      <c r="CM139" s="223"/>
      <c r="CN139" s="223"/>
      <c r="CO139" s="223"/>
      <c r="CP139" s="223"/>
      <c r="CQ139" s="223"/>
      <c r="CR139" s="223"/>
      <c r="CS139" s="223"/>
      <c r="CT139" s="223"/>
      <c r="CU139" s="223"/>
      <c r="CV139" s="223"/>
      <c r="CW139" s="223" t="s">
        <v>48</v>
      </c>
      <c r="CX139" s="223"/>
      <c r="CY139" s="223"/>
      <c r="CZ139" s="223"/>
      <c r="DA139" s="223"/>
      <c r="DB139" s="223"/>
      <c r="DC139" s="223"/>
      <c r="DD139" s="223"/>
      <c r="DE139" s="223"/>
      <c r="DF139" s="223"/>
      <c r="DG139" s="223"/>
      <c r="DH139" s="223"/>
      <c r="DI139" s="223"/>
      <c r="DJ139" s="223"/>
      <c r="DK139" s="223"/>
      <c r="DL139" s="223"/>
      <c r="DM139" s="223"/>
      <c r="DN139" s="223" t="s">
        <v>48</v>
      </c>
      <c r="DO139" s="223"/>
      <c r="DP139" s="223"/>
      <c r="DQ139" s="223"/>
      <c r="DR139" s="223"/>
      <c r="DS139" s="223"/>
      <c r="DT139" s="223"/>
      <c r="DU139" s="223"/>
      <c r="DV139" s="223"/>
      <c r="DW139" s="223"/>
      <c r="DX139" s="223"/>
      <c r="DY139" s="223"/>
      <c r="DZ139" s="223"/>
      <c r="EA139" s="223"/>
      <c r="EB139" s="223"/>
      <c r="EC139" s="223"/>
      <c r="ED139" s="223"/>
      <c r="EE139" s="223" t="s">
        <v>48</v>
      </c>
      <c r="EF139" s="223"/>
      <c r="EG139" s="223"/>
      <c r="EH139" s="223"/>
      <c r="EI139" s="223"/>
      <c r="EJ139" s="223"/>
      <c r="EK139" s="223"/>
      <c r="EL139" s="223"/>
      <c r="EM139" s="223"/>
      <c r="EN139" s="223"/>
      <c r="EO139" s="223"/>
      <c r="EP139" s="223"/>
      <c r="EQ139" s="223"/>
      <c r="ER139" s="223"/>
      <c r="ES139" s="223"/>
      <c r="ET139" s="223" t="s">
        <v>48</v>
      </c>
      <c r="EU139" s="223"/>
      <c r="EV139" s="223"/>
      <c r="EW139" s="223"/>
      <c r="EX139" s="223"/>
      <c r="EY139" s="223"/>
      <c r="EZ139" s="223"/>
      <c r="FA139" s="223"/>
      <c r="FB139" s="223"/>
      <c r="FC139" s="223"/>
      <c r="FD139" s="223"/>
      <c r="FE139" s="223"/>
      <c r="FF139" s="223"/>
      <c r="FG139" s="223"/>
      <c r="FH139" s="223"/>
      <c r="FI139" s="223"/>
      <c r="FJ139" s="377"/>
    </row>
    <row r="140" spans="1:166" ht="4.5" customHeight="1">
      <c r="A140" s="130" t="s">
        <v>48</v>
      </c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6"/>
      <c r="AQ140" s="123" t="s">
        <v>48</v>
      </c>
      <c r="AR140" s="124"/>
      <c r="AS140" s="124"/>
      <c r="AT140" s="124"/>
      <c r="AU140" s="125"/>
      <c r="AV140" s="231" t="s">
        <v>48</v>
      </c>
      <c r="AW140" s="231"/>
      <c r="AX140" s="231"/>
      <c r="AY140" s="231"/>
      <c r="AZ140" s="231"/>
      <c r="BA140" s="231"/>
      <c r="BB140" s="231"/>
      <c r="BC140" s="231"/>
      <c r="BD140" s="231"/>
      <c r="BE140" s="231"/>
      <c r="BF140" s="231"/>
      <c r="BG140" s="231"/>
      <c r="BH140" s="231"/>
      <c r="BI140" s="231"/>
      <c r="BJ140" s="231"/>
      <c r="BK140" s="231"/>
      <c r="BL140" s="223" t="s">
        <v>48</v>
      </c>
      <c r="BM140" s="223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 t="s">
        <v>48</v>
      </c>
      <c r="CG140" s="223"/>
      <c r="CH140" s="223"/>
      <c r="CI140" s="223"/>
      <c r="CJ140" s="223"/>
      <c r="CK140" s="223"/>
      <c r="CL140" s="223"/>
      <c r="CM140" s="223"/>
      <c r="CN140" s="223"/>
      <c r="CO140" s="223"/>
      <c r="CP140" s="223"/>
      <c r="CQ140" s="223"/>
      <c r="CR140" s="223"/>
      <c r="CS140" s="223"/>
      <c r="CT140" s="223"/>
      <c r="CU140" s="223"/>
      <c r="CV140" s="223"/>
      <c r="CW140" s="223" t="s">
        <v>48</v>
      </c>
      <c r="CX140" s="223"/>
      <c r="CY140" s="223"/>
      <c r="CZ140" s="223"/>
      <c r="DA140" s="223"/>
      <c r="DB140" s="223"/>
      <c r="DC140" s="223"/>
      <c r="DD140" s="223"/>
      <c r="DE140" s="223"/>
      <c r="DF140" s="223"/>
      <c r="DG140" s="223"/>
      <c r="DH140" s="223"/>
      <c r="DI140" s="223"/>
      <c r="DJ140" s="223"/>
      <c r="DK140" s="223"/>
      <c r="DL140" s="223"/>
      <c r="DM140" s="223"/>
      <c r="DN140" s="223" t="s">
        <v>48</v>
      </c>
      <c r="DO140" s="223"/>
      <c r="DP140" s="223"/>
      <c r="DQ140" s="223"/>
      <c r="DR140" s="223"/>
      <c r="DS140" s="223"/>
      <c r="DT140" s="223"/>
      <c r="DU140" s="223"/>
      <c r="DV140" s="223"/>
      <c r="DW140" s="223"/>
      <c r="DX140" s="223"/>
      <c r="DY140" s="223"/>
      <c r="DZ140" s="223"/>
      <c r="EA140" s="223"/>
      <c r="EB140" s="223"/>
      <c r="EC140" s="223"/>
      <c r="ED140" s="223"/>
      <c r="EE140" s="223" t="s">
        <v>48</v>
      </c>
      <c r="EF140" s="223"/>
      <c r="EG140" s="223"/>
      <c r="EH140" s="223"/>
      <c r="EI140" s="223"/>
      <c r="EJ140" s="223"/>
      <c r="EK140" s="223"/>
      <c r="EL140" s="223"/>
      <c r="EM140" s="223"/>
      <c r="EN140" s="223"/>
      <c r="EO140" s="223"/>
      <c r="EP140" s="223"/>
      <c r="EQ140" s="223"/>
      <c r="ER140" s="223"/>
      <c r="ES140" s="223"/>
      <c r="ET140" s="223" t="s">
        <v>48</v>
      </c>
      <c r="EU140" s="223"/>
      <c r="EV140" s="223"/>
      <c r="EW140" s="223"/>
      <c r="EX140" s="223"/>
      <c r="EY140" s="223"/>
      <c r="EZ140" s="223"/>
      <c r="FA140" s="223"/>
      <c r="FB140" s="223"/>
      <c r="FC140" s="223"/>
      <c r="FD140" s="223"/>
      <c r="FE140" s="223"/>
      <c r="FF140" s="223"/>
      <c r="FG140" s="223"/>
      <c r="FH140" s="223"/>
      <c r="FI140" s="223"/>
      <c r="FJ140" s="377"/>
    </row>
    <row r="141" spans="1:166" ht="16.5" customHeight="1">
      <c r="A141" s="153" t="s">
        <v>267</v>
      </c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6" t="s">
        <v>28</v>
      </c>
      <c r="AQ141" s="123" t="s">
        <v>28</v>
      </c>
      <c r="AR141" s="124"/>
      <c r="AS141" s="124"/>
      <c r="AT141" s="124"/>
      <c r="AU141" s="125"/>
      <c r="AV141" s="231" t="s">
        <v>33</v>
      </c>
      <c r="AW141" s="231"/>
      <c r="AX141" s="231"/>
      <c r="AY141" s="231"/>
      <c r="AZ141" s="231"/>
      <c r="BA141" s="231"/>
      <c r="BB141" s="231"/>
      <c r="BC141" s="231"/>
      <c r="BD141" s="231"/>
      <c r="BE141" s="123"/>
      <c r="BF141" s="124"/>
      <c r="BG141" s="124"/>
      <c r="BH141" s="124"/>
      <c r="BI141" s="124"/>
      <c r="BJ141" s="124"/>
      <c r="BK141" s="125"/>
      <c r="BL141" s="223" t="s">
        <v>48</v>
      </c>
      <c r="BM141" s="223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 t="s">
        <v>48</v>
      </c>
      <c r="CG141" s="223"/>
      <c r="CH141" s="223"/>
      <c r="CI141" s="223"/>
      <c r="CJ141" s="223"/>
      <c r="CK141" s="223"/>
      <c r="CL141" s="223"/>
      <c r="CM141" s="223"/>
      <c r="CN141" s="223"/>
      <c r="CO141" s="223"/>
      <c r="CP141" s="223"/>
      <c r="CQ141" s="223"/>
      <c r="CR141" s="223"/>
      <c r="CS141" s="223"/>
      <c r="CT141" s="223"/>
      <c r="CU141" s="223"/>
      <c r="CV141" s="223"/>
      <c r="CW141" s="223" t="s">
        <v>48</v>
      </c>
      <c r="CX141" s="223"/>
      <c r="CY141" s="223"/>
      <c r="CZ141" s="223"/>
      <c r="DA141" s="223"/>
      <c r="DB141" s="223"/>
      <c r="DC141" s="223"/>
      <c r="DD141" s="223"/>
      <c r="DE141" s="223"/>
      <c r="DF141" s="223"/>
      <c r="DG141" s="223"/>
      <c r="DH141" s="223"/>
      <c r="DI141" s="223"/>
      <c r="DJ141" s="223"/>
      <c r="DK141" s="223"/>
      <c r="DL141" s="223"/>
      <c r="DM141" s="223"/>
      <c r="DN141" s="223" t="s">
        <v>48</v>
      </c>
      <c r="DO141" s="223"/>
      <c r="DP141" s="223"/>
      <c r="DQ141" s="223"/>
      <c r="DR141" s="223"/>
      <c r="DS141" s="223"/>
      <c r="DT141" s="223"/>
      <c r="DU141" s="223"/>
      <c r="DV141" s="223"/>
      <c r="DW141" s="223"/>
      <c r="DX141" s="223"/>
      <c r="DY141" s="223"/>
      <c r="DZ141" s="223"/>
      <c r="EA141" s="223"/>
      <c r="EB141" s="223"/>
      <c r="EC141" s="223"/>
      <c r="ED141" s="223"/>
      <c r="EE141" s="223" t="s">
        <v>48</v>
      </c>
      <c r="EF141" s="223"/>
      <c r="EG141" s="223"/>
      <c r="EH141" s="223"/>
      <c r="EI141" s="223"/>
      <c r="EJ141" s="223"/>
      <c r="EK141" s="223"/>
      <c r="EL141" s="223"/>
      <c r="EM141" s="223"/>
      <c r="EN141" s="223"/>
      <c r="EO141" s="223"/>
      <c r="EP141" s="223"/>
      <c r="EQ141" s="223"/>
      <c r="ER141" s="223"/>
      <c r="ES141" s="223"/>
      <c r="ET141" s="223" t="s">
        <v>48</v>
      </c>
      <c r="EU141" s="223"/>
      <c r="EV141" s="223"/>
      <c r="EW141" s="223"/>
      <c r="EX141" s="223"/>
      <c r="EY141" s="223"/>
      <c r="EZ141" s="223"/>
      <c r="FA141" s="223"/>
      <c r="FB141" s="223"/>
      <c r="FC141" s="223"/>
      <c r="FD141" s="223"/>
      <c r="FE141" s="223"/>
      <c r="FF141" s="223"/>
      <c r="FG141" s="223"/>
      <c r="FH141" s="223"/>
      <c r="FI141" s="223"/>
      <c r="FJ141" s="377"/>
    </row>
    <row r="142" spans="1:166" ht="12.75" customHeight="1">
      <c r="A142" s="130" t="s">
        <v>27</v>
      </c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6"/>
      <c r="AQ142" s="123"/>
      <c r="AR142" s="124"/>
      <c r="AS142" s="124"/>
      <c r="AT142" s="124"/>
      <c r="AU142" s="125"/>
      <c r="AV142" s="231" t="s">
        <v>48</v>
      </c>
      <c r="AW142" s="231"/>
      <c r="AX142" s="231"/>
      <c r="AY142" s="231"/>
      <c r="AZ142" s="231"/>
      <c r="BA142" s="231"/>
      <c r="BB142" s="231"/>
      <c r="BC142" s="231"/>
      <c r="BD142" s="231"/>
      <c r="BE142" s="231"/>
      <c r="BF142" s="231"/>
      <c r="BG142" s="231"/>
      <c r="BH142" s="231"/>
      <c r="BI142" s="231"/>
      <c r="BJ142" s="231"/>
      <c r="BK142" s="231"/>
      <c r="BL142" s="223" t="s">
        <v>48</v>
      </c>
      <c r="BM142" s="223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 t="s">
        <v>48</v>
      </c>
      <c r="CG142" s="223"/>
      <c r="CH142" s="223"/>
      <c r="CI142" s="223"/>
      <c r="CJ142" s="223"/>
      <c r="CK142" s="223"/>
      <c r="CL142" s="223"/>
      <c r="CM142" s="223"/>
      <c r="CN142" s="223"/>
      <c r="CO142" s="223"/>
      <c r="CP142" s="223"/>
      <c r="CQ142" s="223"/>
      <c r="CR142" s="223"/>
      <c r="CS142" s="223"/>
      <c r="CT142" s="223"/>
      <c r="CU142" s="223"/>
      <c r="CV142" s="223"/>
      <c r="CW142" s="223" t="s">
        <v>48</v>
      </c>
      <c r="CX142" s="223"/>
      <c r="CY142" s="223"/>
      <c r="CZ142" s="223"/>
      <c r="DA142" s="223"/>
      <c r="DB142" s="223"/>
      <c r="DC142" s="223"/>
      <c r="DD142" s="223"/>
      <c r="DE142" s="223"/>
      <c r="DF142" s="223"/>
      <c r="DG142" s="223"/>
      <c r="DH142" s="223"/>
      <c r="DI142" s="223"/>
      <c r="DJ142" s="223"/>
      <c r="DK142" s="223"/>
      <c r="DL142" s="223"/>
      <c r="DM142" s="223"/>
      <c r="DN142" s="223" t="s">
        <v>48</v>
      </c>
      <c r="DO142" s="223"/>
      <c r="DP142" s="223"/>
      <c r="DQ142" s="223"/>
      <c r="DR142" s="223"/>
      <c r="DS142" s="223"/>
      <c r="DT142" s="223"/>
      <c r="DU142" s="223"/>
      <c r="DV142" s="223"/>
      <c r="DW142" s="223"/>
      <c r="DX142" s="223"/>
      <c r="DY142" s="223"/>
      <c r="DZ142" s="223"/>
      <c r="EA142" s="223"/>
      <c r="EB142" s="223"/>
      <c r="EC142" s="223"/>
      <c r="ED142" s="223"/>
      <c r="EE142" s="223" t="s">
        <v>48</v>
      </c>
      <c r="EF142" s="223"/>
      <c r="EG142" s="223"/>
      <c r="EH142" s="223"/>
      <c r="EI142" s="223"/>
      <c r="EJ142" s="223"/>
      <c r="EK142" s="223"/>
      <c r="EL142" s="223"/>
      <c r="EM142" s="223"/>
      <c r="EN142" s="223"/>
      <c r="EO142" s="223"/>
      <c r="EP142" s="223"/>
      <c r="EQ142" s="223"/>
      <c r="ER142" s="223"/>
      <c r="ES142" s="223"/>
      <c r="ET142" s="223" t="s">
        <v>48</v>
      </c>
      <c r="EU142" s="223"/>
      <c r="EV142" s="223"/>
      <c r="EW142" s="223"/>
      <c r="EX142" s="223"/>
      <c r="EY142" s="223"/>
      <c r="EZ142" s="223"/>
      <c r="FA142" s="223"/>
      <c r="FB142" s="223"/>
      <c r="FC142" s="223"/>
      <c r="FD142" s="223"/>
      <c r="FE142" s="223"/>
      <c r="FF142" s="223"/>
      <c r="FG142" s="223"/>
      <c r="FH142" s="223"/>
      <c r="FI142" s="223"/>
      <c r="FJ142" s="377"/>
    </row>
    <row r="143" spans="1:166" ht="15" customHeight="1">
      <c r="A143" s="192" t="s">
        <v>32</v>
      </c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3"/>
      <c r="AL143" s="193"/>
      <c r="AM143" s="193"/>
      <c r="AN143" s="193"/>
      <c r="AO143" s="193"/>
      <c r="AP143" s="6" t="s">
        <v>29</v>
      </c>
      <c r="AQ143" s="123" t="s">
        <v>29</v>
      </c>
      <c r="AR143" s="124"/>
      <c r="AS143" s="124"/>
      <c r="AT143" s="124"/>
      <c r="AU143" s="125"/>
      <c r="AV143" s="231" t="s">
        <v>268</v>
      </c>
      <c r="AW143" s="231"/>
      <c r="AX143" s="231"/>
      <c r="AY143" s="231"/>
      <c r="AZ143" s="231"/>
      <c r="BA143" s="231"/>
      <c r="BB143" s="231"/>
      <c r="BC143" s="231"/>
      <c r="BD143" s="231"/>
      <c r="BE143" s="123"/>
      <c r="BF143" s="124"/>
      <c r="BG143" s="124"/>
      <c r="BH143" s="124"/>
      <c r="BI143" s="124"/>
      <c r="BJ143" s="124"/>
      <c r="BK143" s="125"/>
      <c r="BL143" s="219">
        <f>-BL145-BL144</f>
        <v>-119889468</v>
      </c>
      <c r="BM143" s="219"/>
      <c r="BN143" s="219"/>
      <c r="BO143" s="219"/>
      <c r="BP143" s="219"/>
      <c r="BQ143" s="219"/>
      <c r="BR143" s="219"/>
      <c r="BS143" s="219"/>
      <c r="BT143" s="219"/>
      <c r="BU143" s="219"/>
      <c r="BV143" s="219"/>
      <c r="BW143" s="219"/>
      <c r="BX143" s="219"/>
      <c r="BY143" s="219"/>
      <c r="BZ143" s="219"/>
      <c r="CA143" s="219"/>
      <c r="CB143" s="219"/>
      <c r="CC143" s="219"/>
      <c r="CD143" s="219"/>
      <c r="CE143" s="219"/>
      <c r="CF143" s="211" t="s">
        <v>33</v>
      </c>
      <c r="CG143" s="211"/>
      <c r="CH143" s="211"/>
      <c r="CI143" s="211"/>
      <c r="CJ143" s="211"/>
      <c r="CK143" s="211"/>
      <c r="CL143" s="211"/>
      <c r="CM143" s="211"/>
      <c r="CN143" s="211"/>
      <c r="CO143" s="211"/>
      <c r="CP143" s="211"/>
      <c r="CQ143" s="211"/>
      <c r="CR143" s="211"/>
      <c r="CS143" s="211"/>
      <c r="CT143" s="211"/>
      <c r="CU143" s="211"/>
      <c r="CV143" s="211"/>
      <c r="CW143" s="211" t="s">
        <v>48</v>
      </c>
      <c r="CX143" s="211"/>
      <c r="CY143" s="211"/>
      <c r="CZ143" s="211"/>
      <c r="DA143" s="211"/>
      <c r="DB143" s="211"/>
      <c r="DC143" s="211"/>
      <c r="DD143" s="211"/>
      <c r="DE143" s="211"/>
      <c r="DF143" s="211"/>
      <c r="DG143" s="211"/>
      <c r="DH143" s="211"/>
      <c r="DI143" s="211"/>
      <c r="DJ143" s="211"/>
      <c r="DK143" s="211"/>
      <c r="DL143" s="211"/>
      <c r="DM143" s="211"/>
      <c r="DN143" s="211" t="s">
        <v>48</v>
      </c>
      <c r="DO143" s="211"/>
      <c r="DP143" s="211"/>
      <c r="DQ143" s="211"/>
      <c r="DR143" s="211"/>
      <c r="DS143" s="211"/>
      <c r="DT143" s="211"/>
      <c r="DU143" s="211"/>
      <c r="DV143" s="211"/>
      <c r="DW143" s="211"/>
      <c r="DX143" s="211"/>
      <c r="DY143" s="211"/>
      <c r="DZ143" s="211"/>
      <c r="EA143" s="211"/>
      <c r="EB143" s="211"/>
      <c r="EC143" s="211"/>
      <c r="ED143" s="211"/>
      <c r="EE143" s="219">
        <f>-EE145-EE144</f>
        <v>-60867536.120000005</v>
      </c>
      <c r="EF143" s="219"/>
      <c r="EG143" s="219"/>
      <c r="EH143" s="219"/>
      <c r="EI143" s="219"/>
      <c r="EJ143" s="219"/>
      <c r="EK143" s="219"/>
      <c r="EL143" s="219"/>
      <c r="EM143" s="219"/>
      <c r="EN143" s="219"/>
      <c r="EO143" s="219"/>
      <c r="EP143" s="219"/>
      <c r="EQ143" s="219"/>
      <c r="ER143" s="219"/>
      <c r="ES143" s="219"/>
      <c r="ET143" s="211" t="s">
        <v>48</v>
      </c>
      <c r="EU143" s="211"/>
      <c r="EV143" s="211"/>
      <c r="EW143" s="211"/>
      <c r="EX143" s="211"/>
      <c r="EY143" s="211"/>
      <c r="EZ143" s="211"/>
      <c r="FA143" s="211"/>
      <c r="FB143" s="211"/>
      <c r="FC143" s="211"/>
      <c r="FD143" s="211"/>
      <c r="FE143" s="211"/>
      <c r="FF143" s="211"/>
      <c r="FG143" s="211"/>
      <c r="FH143" s="211"/>
      <c r="FI143" s="211"/>
      <c r="FJ143" s="218"/>
    </row>
    <row r="144" spans="1:166" ht="16.5" customHeight="1">
      <c r="A144" s="153" t="s">
        <v>93</v>
      </c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20" t="s">
        <v>34</v>
      </c>
      <c r="AQ144" s="123" t="s">
        <v>34</v>
      </c>
      <c r="AR144" s="124"/>
      <c r="AS144" s="124"/>
      <c r="AT144" s="124"/>
      <c r="AU144" s="125"/>
      <c r="AV144" s="231" t="s">
        <v>269</v>
      </c>
      <c r="AW144" s="231"/>
      <c r="AX144" s="231"/>
      <c r="AY144" s="231"/>
      <c r="AZ144" s="231"/>
      <c r="BA144" s="231"/>
      <c r="BB144" s="231"/>
      <c r="BC144" s="231"/>
      <c r="BD144" s="231"/>
      <c r="BE144" s="123"/>
      <c r="BF144" s="124"/>
      <c r="BG144" s="124"/>
      <c r="BH144" s="124"/>
      <c r="BI144" s="124"/>
      <c r="BJ144" s="124"/>
      <c r="BK144" s="125"/>
      <c r="BL144" s="219">
        <f>-BK19</f>
        <v>-300310041</v>
      </c>
      <c r="BM144" s="219"/>
      <c r="BN144" s="219"/>
      <c r="BO144" s="219"/>
      <c r="BP144" s="219"/>
      <c r="BQ144" s="219"/>
      <c r="BR144" s="219"/>
      <c r="BS144" s="219"/>
      <c r="BT144" s="219"/>
      <c r="BU144" s="219"/>
      <c r="BV144" s="219"/>
      <c r="BW144" s="219"/>
      <c r="BX144" s="219"/>
      <c r="BY144" s="219"/>
      <c r="BZ144" s="219"/>
      <c r="CA144" s="219"/>
      <c r="CB144" s="219"/>
      <c r="CC144" s="219"/>
      <c r="CD144" s="219"/>
      <c r="CE144" s="219"/>
      <c r="CF144" s="211" t="s">
        <v>33</v>
      </c>
      <c r="CG144" s="211"/>
      <c r="CH144" s="211"/>
      <c r="CI144" s="211"/>
      <c r="CJ144" s="211"/>
      <c r="CK144" s="211"/>
      <c r="CL144" s="211"/>
      <c r="CM144" s="211"/>
      <c r="CN144" s="211"/>
      <c r="CO144" s="211"/>
      <c r="CP144" s="211"/>
      <c r="CQ144" s="211"/>
      <c r="CR144" s="211"/>
      <c r="CS144" s="211"/>
      <c r="CT144" s="211"/>
      <c r="CU144" s="211"/>
      <c r="CV144" s="211"/>
      <c r="CW144" s="211" t="s">
        <v>48</v>
      </c>
      <c r="CX144" s="211"/>
      <c r="CY144" s="211"/>
      <c r="CZ144" s="211"/>
      <c r="DA144" s="211"/>
      <c r="DB144" s="211"/>
      <c r="DC144" s="211"/>
      <c r="DD144" s="211"/>
      <c r="DE144" s="211"/>
      <c r="DF144" s="211"/>
      <c r="DG144" s="211"/>
      <c r="DH144" s="211"/>
      <c r="DI144" s="211"/>
      <c r="DJ144" s="211"/>
      <c r="DK144" s="211"/>
      <c r="DL144" s="211"/>
      <c r="DM144" s="211"/>
      <c r="DN144" s="211" t="s">
        <v>48</v>
      </c>
      <c r="DO144" s="211"/>
      <c r="DP144" s="211"/>
      <c r="DQ144" s="211"/>
      <c r="DR144" s="211"/>
      <c r="DS144" s="211"/>
      <c r="DT144" s="211"/>
      <c r="DU144" s="211"/>
      <c r="DV144" s="211"/>
      <c r="DW144" s="211"/>
      <c r="DX144" s="211"/>
      <c r="DY144" s="211"/>
      <c r="DZ144" s="211"/>
      <c r="EA144" s="211"/>
      <c r="EB144" s="211"/>
      <c r="EC144" s="211"/>
      <c r="ED144" s="211"/>
      <c r="EE144" s="219">
        <f>-EE19</f>
        <v>-165467263.19</v>
      </c>
      <c r="EF144" s="219"/>
      <c r="EG144" s="219"/>
      <c r="EH144" s="219"/>
      <c r="EI144" s="219"/>
      <c r="EJ144" s="219"/>
      <c r="EK144" s="219"/>
      <c r="EL144" s="219"/>
      <c r="EM144" s="219"/>
      <c r="EN144" s="219"/>
      <c r="EO144" s="219"/>
      <c r="EP144" s="219"/>
      <c r="EQ144" s="219"/>
      <c r="ER144" s="219"/>
      <c r="ES144" s="219"/>
      <c r="ET144" s="211" t="s">
        <v>33</v>
      </c>
      <c r="EU144" s="211"/>
      <c r="EV144" s="211"/>
      <c r="EW144" s="211"/>
      <c r="EX144" s="211"/>
      <c r="EY144" s="211"/>
      <c r="EZ144" s="211"/>
      <c r="FA144" s="211"/>
      <c r="FB144" s="211"/>
      <c r="FC144" s="211"/>
      <c r="FD144" s="211"/>
      <c r="FE144" s="211"/>
      <c r="FF144" s="211"/>
      <c r="FG144" s="211"/>
      <c r="FH144" s="211"/>
      <c r="FI144" s="211"/>
      <c r="FJ144" s="218"/>
    </row>
    <row r="145" spans="1:166" ht="18.75" customHeight="1">
      <c r="A145" s="153" t="s">
        <v>94</v>
      </c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20" t="s">
        <v>35</v>
      </c>
      <c r="AQ145" s="123" t="s">
        <v>35</v>
      </c>
      <c r="AR145" s="124"/>
      <c r="AS145" s="124"/>
      <c r="AT145" s="124"/>
      <c r="AU145" s="125"/>
      <c r="AV145" s="231" t="s">
        <v>270</v>
      </c>
      <c r="AW145" s="231"/>
      <c r="AX145" s="231"/>
      <c r="AY145" s="231"/>
      <c r="AZ145" s="231"/>
      <c r="BA145" s="231"/>
      <c r="BB145" s="231"/>
      <c r="BC145" s="231"/>
      <c r="BD145" s="231"/>
      <c r="BE145" s="123"/>
      <c r="BF145" s="124"/>
      <c r="BG145" s="124"/>
      <c r="BH145" s="124"/>
      <c r="BI145" s="124"/>
      <c r="BJ145" s="124"/>
      <c r="BK145" s="125"/>
      <c r="BL145" s="219">
        <f>BC48</f>
        <v>420199509</v>
      </c>
      <c r="BM145" s="219"/>
      <c r="BN145" s="219"/>
      <c r="BO145" s="219"/>
      <c r="BP145" s="219"/>
      <c r="BQ145" s="219"/>
      <c r="BR145" s="219"/>
      <c r="BS145" s="219"/>
      <c r="BT145" s="219"/>
      <c r="BU145" s="219"/>
      <c r="BV145" s="219"/>
      <c r="BW145" s="219"/>
      <c r="BX145" s="219"/>
      <c r="BY145" s="219"/>
      <c r="BZ145" s="219"/>
      <c r="CA145" s="219"/>
      <c r="CB145" s="219"/>
      <c r="CC145" s="219"/>
      <c r="CD145" s="219"/>
      <c r="CE145" s="219"/>
      <c r="CF145" s="211" t="s">
        <v>33</v>
      </c>
      <c r="CG145" s="211"/>
      <c r="CH145" s="211"/>
      <c r="CI145" s="211"/>
      <c r="CJ145" s="211"/>
      <c r="CK145" s="211"/>
      <c r="CL145" s="211"/>
      <c r="CM145" s="211"/>
      <c r="CN145" s="211"/>
      <c r="CO145" s="211"/>
      <c r="CP145" s="211"/>
      <c r="CQ145" s="211"/>
      <c r="CR145" s="211"/>
      <c r="CS145" s="211"/>
      <c r="CT145" s="211"/>
      <c r="CU145" s="211"/>
      <c r="CV145" s="211"/>
      <c r="CW145" s="211" t="s">
        <v>48</v>
      </c>
      <c r="CX145" s="211"/>
      <c r="CY145" s="211"/>
      <c r="CZ145" s="211"/>
      <c r="DA145" s="211"/>
      <c r="DB145" s="211"/>
      <c r="DC145" s="211"/>
      <c r="DD145" s="211"/>
      <c r="DE145" s="211"/>
      <c r="DF145" s="211"/>
      <c r="DG145" s="211"/>
      <c r="DH145" s="211"/>
      <c r="DI145" s="211"/>
      <c r="DJ145" s="211"/>
      <c r="DK145" s="211"/>
      <c r="DL145" s="211"/>
      <c r="DM145" s="211"/>
      <c r="DN145" s="211" t="s">
        <v>48</v>
      </c>
      <c r="DO145" s="211"/>
      <c r="DP145" s="211"/>
      <c r="DQ145" s="211"/>
      <c r="DR145" s="211"/>
      <c r="DS145" s="211"/>
      <c r="DT145" s="211"/>
      <c r="DU145" s="211"/>
      <c r="DV145" s="211"/>
      <c r="DW145" s="211"/>
      <c r="DX145" s="211"/>
      <c r="DY145" s="211"/>
      <c r="DZ145" s="211"/>
      <c r="EA145" s="211"/>
      <c r="EB145" s="211"/>
      <c r="EC145" s="211"/>
      <c r="ED145" s="211"/>
      <c r="EE145" s="219">
        <f>DX48</f>
        <v>226334799.31</v>
      </c>
      <c r="EF145" s="219"/>
      <c r="EG145" s="219"/>
      <c r="EH145" s="219"/>
      <c r="EI145" s="219"/>
      <c r="EJ145" s="219"/>
      <c r="EK145" s="219"/>
      <c r="EL145" s="219"/>
      <c r="EM145" s="219"/>
      <c r="EN145" s="219"/>
      <c r="EO145" s="219"/>
      <c r="EP145" s="219"/>
      <c r="EQ145" s="219"/>
      <c r="ER145" s="219"/>
      <c r="ES145" s="219"/>
      <c r="ET145" s="211" t="s">
        <v>33</v>
      </c>
      <c r="EU145" s="211"/>
      <c r="EV145" s="211"/>
      <c r="EW145" s="211"/>
      <c r="EX145" s="211"/>
      <c r="EY145" s="211"/>
      <c r="EZ145" s="211"/>
      <c r="FA145" s="211"/>
      <c r="FB145" s="211"/>
      <c r="FC145" s="211"/>
      <c r="FD145" s="211"/>
      <c r="FE145" s="211"/>
      <c r="FF145" s="211"/>
      <c r="FG145" s="211"/>
      <c r="FH145" s="211"/>
      <c r="FI145" s="211"/>
      <c r="FJ145" s="218"/>
    </row>
    <row r="146" spans="1:166" ht="25.5" customHeight="1">
      <c r="A146" s="126" t="s">
        <v>36</v>
      </c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20" t="s">
        <v>30</v>
      </c>
      <c r="AQ146" s="123" t="s">
        <v>30</v>
      </c>
      <c r="AR146" s="124"/>
      <c r="AS146" s="124"/>
      <c r="AT146" s="124"/>
      <c r="AU146" s="125"/>
      <c r="AV146" s="211" t="s">
        <v>33</v>
      </c>
      <c r="AW146" s="211"/>
      <c r="AX146" s="211"/>
      <c r="AY146" s="211"/>
      <c r="AZ146" s="211"/>
      <c r="BA146" s="211"/>
      <c r="BB146" s="211"/>
      <c r="BC146" s="211"/>
      <c r="BD146" s="211"/>
      <c r="BE146" s="212"/>
      <c r="BF146" s="213"/>
      <c r="BG146" s="213"/>
      <c r="BH146" s="213"/>
      <c r="BI146" s="213"/>
      <c r="BJ146" s="213"/>
      <c r="BK146" s="214"/>
      <c r="BL146" s="211" t="s">
        <v>33</v>
      </c>
      <c r="BM146" s="211"/>
      <c r="BN146" s="211"/>
      <c r="BO146" s="211"/>
      <c r="BP146" s="211"/>
      <c r="BQ146" s="211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211"/>
      <c r="CD146" s="211"/>
      <c r="CE146" s="211"/>
      <c r="CF146" s="219">
        <f>SUM(CF147)</f>
        <v>-60869695.120000005</v>
      </c>
      <c r="CG146" s="219"/>
      <c r="CH146" s="219"/>
      <c r="CI146" s="219"/>
      <c r="CJ146" s="219"/>
      <c r="CK146" s="219"/>
      <c r="CL146" s="219"/>
      <c r="CM146" s="219"/>
      <c r="CN146" s="219"/>
      <c r="CO146" s="219"/>
      <c r="CP146" s="219"/>
      <c r="CQ146" s="219"/>
      <c r="CR146" s="219"/>
      <c r="CS146" s="219"/>
      <c r="CT146" s="219"/>
      <c r="CU146" s="219"/>
      <c r="CV146" s="219"/>
      <c r="CW146" s="211" t="s">
        <v>48</v>
      </c>
      <c r="CX146" s="211"/>
      <c r="CY146" s="211"/>
      <c r="CZ146" s="211"/>
      <c r="DA146" s="211"/>
      <c r="DB146" s="211"/>
      <c r="DC146" s="211"/>
      <c r="DD146" s="211"/>
      <c r="DE146" s="211"/>
      <c r="DF146" s="211"/>
      <c r="DG146" s="211"/>
      <c r="DH146" s="211"/>
      <c r="DI146" s="211"/>
      <c r="DJ146" s="211"/>
      <c r="DK146" s="211"/>
      <c r="DL146" s="211"/>
      <c r="DM146" s="211"/>
      <c r="DN146" s="211" t="s">
        <v>48</v>
      </c>
      <c r="DO146" s="211"/>
      <c r="DP146" s="211"/>
      <c r="DQ146" s="211"/>
      <c r="DR146" s="211"/>
      <c r="DS146" s="211"/>
      <c r="DT146" s="211"/>
      <c r="DU146" s="211"/>
      <c r="DV146" s="211"/>
      <c r="DW146" s="211"/>
      <c r="DX146" s="211"/>
      <c r="DY146" s="211"/>
      <c r="DZ146" s="211"/>
      <c r="EA146" s="211"/>
      <c r="EB146" s="211"/>
      <c r="EC146" s="211"/>
      <c r="ED146" s="211"/>
      <c r="EE146" s="219">
        <f>SUM(CF146)</f>
        <v>-60869695.120000005</v>
      </c>
      <c r="EF146" s="219"/>
      <c r="EG146" s="219"/>
      <c r="EH146" s="219"/>
      <c r="EI146" s="219"/>
      <c r="EJ146" s="219"/>
      <c r="EK146" s="219"/>
      <c r="EL146" s="219"/>
      <c r="EM146" s="219"/>
      <c r="EN146" s="219"/>
      <c r="EO146" s="219"/>
      <c r="EP146" s="219"/>
      <c r="EQ146" s="219"/>
      <c r="ER146" s="219"/>
      <c r="ES146" s="219"/>
      <c r="ET146" s="211" t="s">
        <v>33</v>
      </c>
      <c r="EU146" s="211"/>
      <c r="EV146" s="211"/>
      <c r="EW146" s="211"/>
      <c r="EX146" s="211"/>
      <c r="EY146" s="211"/>
      <c r="EZ146" s="211"/>
      <c r="FA146" s="211"/>
      <c r="FB146" s="211"/>
      <c r="FC146" s="211"/>
      <c r="FD146" s="211"/>
      <c r="FE146" s="211"/>
      <c r="FF146" s="211"/>
      <c r="FG146" s="211"/>
      <c r="FH146" s="211"/>
      <c r="FI146" s="211"/>
      <c r="FJ146" s="218"/>
    </row>
    <row r="147" spans="1:166" ht="34.5" customHeight="1">
      <c r="A147" s="121" t="s">
        <v>95</v>
      </c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20" t="s">
        <v>37</v>
      </c>
      <c r="AQ147" s="123" t="s">
        <v>37</v>
      </c>
      <c r="AR147" s="124"/>
      <c r="AS147" s="124"/>
      <c r="AT147" s="124"/>
      <c r="AU147" s="125"/>
      <c r="AV147" s="211" t="s">
        <v>33</v>
      </c>
      <c r="AW147" s="211"/>
      <c r="AX147" s="211"/>
      <c r="AY147" s="211"/>
      <c r="AZ147" s="211"/>
      <c r="BA147" s="211"/>
      <c r="BB147" s="211"/>
      <c r="BC147" s="211"/>
      <c r="BD147" s="211"/>
      <c r="BE147" s="212"/>
      <c r="BF147" s="213"/>
      <c r="BG147" s="213"/>
      <c r="BH147" s="213"/>
      <c r="BI147" s="213"/>
      <c r="BJ147" s="213"/>
      <c r="BK147" s="214"/>
      <c r="BL147" s="211" t="s">
        <v>33</v>
      </c>
      <c r="BM147" s="211"/>
      <c r="BN147" s="211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211"/>
      <c r="CD147" s="211"/>
      <c r="CE147" s="211"/>
      <c r="CF147" s="219">
        <f>-SUM(CF148+CF149)</f>
        <v>-60869695.120000005</v>
      </c>
      <c r="CG147" s="219"/>
      <c r="CH147" s="219"/>
      <c r="CI147" s="219"/>
      <c r="CJ147" s="219"/>
      <c r="CK147" s="219"/>
      <c r="CL147" s="219"/>
      <c r="CM147" s="219"/>
      <c r="CN147" s="219"/>
      <c r="CO147" s="219"/>
      <c r="CP147" s="219"/>
      <c r="CQ147" s="219"/>
      <c r="CR147" s="219"/>
      <c r="CS147" s="219"/>
      <c r="CT147" s="219"/>
      <c r="CU147" s="219"/>
      <c r="CV147" s="219"/>
      <c r="CW147" s="211" t="s">
        <v>33</v>
      </c>
      <c r="CX147" s="211"/>
      <c r="CY147" s="211"/>
      <c r="CZ147" s="211"/>
      <c r="DA147" s="211"/>
      <c r="DB147" s="211"/>
      <c r="DC147" s="211"/>
      <c r="DD147" s="211"/>
      <c r="DE147" s="211"/>
      <c r="DF147" s="211"/>
      <c r="DG147" s="211"/>
      <c r="DH147" s="211"/>
      <c r="DI147" s="211"/>
      <c r="DJ147" s="211"/>
      <c r="DK147" s="211"/>
      <c r="DL147" s="211"/>
      <c r="DM147" s="211"/>
      <c r="DN147" s="211" t="s">
        <v>48</v>
      </c>
      <c r="DO147" s="211"/>
      <c r="DP147" s="211"/>
      <c r="DQ147" s="211"/>
      <c r="DR147" s="211"/>
      <c r="DS147" s="211"/>
      <c r="DT147" s="211"/>
      <c r="DU147" s="211"/>
      <c r="DV147" s="211"/>
      <c r="DW147" s="211"/>
      <c r="DX147" s="211"/>
      <c r="DY147" s="211"/>
      <c r="DZ147" s="211"/>
      <c r="EA147" s="211"/>
      <c r="EB147" s="211"/>
      <c r="EC147" s="211"/>
      <c r="ED147" s="211"/>
      <c r="EE147" s="219">
        <f>SUM(CF147)</f>
        <v>-60869695.120000005</v>
      </c>
      <c r="EF147" s="219"/>
      <c r="EG147" s="219"/>
      <c r="EH147" s="219"/>
      <c r="EI147" s="219"/>
      <c r="EJ147" s="219"/>
      <c r="EK147" s="219"/>
      <c r="EL147" s="219"/>
      <c r="EM147" s="219"/>
      <c r="EN147" s="219"/>
      <c r="EO147" s="219"/>
      <c r="EP147" s="219"/>
      <c r="EQ147" s="219"/>
      <c r="ER147" s="219"/>
      <c r="ES147" s="219"/>
      <c r="ET147" s="211" t="s">
        <v>33</v>
      </c>
      <c r="EU147" s="211"/>
      <c r="EV147" s="211"/>
      <c r="EW147" s="211"/>
      <c r="EX147" s="211"/>
      <c r="EY147" s="211"/>
      <c r="EZ147" s="211"/>
      <c r="FA147" s="211"/>
      <c r="FB147" s="211"/>
      <c r="FC147" s="211"/>
      <c r="FD147" s="211"/>
      <c r="FE147" s="211"/>
      <c r="FF147" s="211"/>
      <c r="FG147" s="211"/>
      <c r="FH147" s="211"/>
      <c r="FI147" s="211"/>
      <c r="FJ147" s="218"/>
    </row>
    <row r="148" spans="1:166" ht="33" customHeight="1">
      <c r="A148" s="121" t="s">
        <v>38</v>
      </c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26" t="s">
        <v>39</v>
      </c>
      <c r="AQ148" s="133" t="s">
        <v>39</v>
      </c>
      <c r="AR148" s="134"/>
      <c r="AS148" s="134"/>
      <c r="AT148" s="134"/>
      <c r="AU148" s="135"/>
      <c r="AV148" s="195" t="s">
        <v>33</v>
      </c>
      <c r="AW148" s="195"/>
      <c r="AX148" s="195"/>
      <c r="AY148" s="195"/>
      <c r="AZ148" s="195"/>
      <c r="BA148" s="195"/>
      <c r="BB148" s="195"/>
      <c r="BC148" s="195"/>
      <c r="BD148" s="195"/>
      <c r="BE148" s="215"/>
      <c r="BF148" s="216"/>
      <c r="BG148" s="216"/>
      <c r="BH148" s="216"/>
      <c r="BI148" s="216"/>
      <c r="BJ148" s="216"/>
      <c r="BK148" s="217"/>
      <c r="BL148" s="195" t="s">
        <v>33</v>
      </c>
      <c r="BM148" s="195"/>
      <c r="BN148" s="195"/>
      <c r="BO148" s="195"/>
      <c r="BP148" s="195"/>
      <c r="BQ148" s="195"/>
      <c r="BR148" s="195"/>
      <c r="BS148" s="195"/>
      <c r="BT148" s="195"/>
      <c r="BU148" s="195"/>
      <c r="BV148" s="195"/>
      <c r="BW148" s="195"/>
      <c r="BX148" s="195"/>
      <c r="BY148" s="195"/>
      <c r="BZ148" s="195"/>
      <c r="CA148" s="195"/>
      <c r="CB148" s="195"/>
      <c r="CC148" s="195"/>
      <c r="CD148" s="195"/>
      <c r="CE148" s="195"/>
      <c r="CF148" s="222">
        <f>SUM(-CF19)</f>
        <v>-165465104.19</v>
      </c>
      <c r="CG148" s="222"/>
      <c r="CH148" s="222"/>
      <c r="CI148" s="222"/>
      <c r="CJ148" s="222"/>
      <c r="CK148" s="222"/>
      <c r="CL148" s="222"/>
      <c r="CM148" s="222"/>
      <c r="CN148" s="222"/>
      <c r="CO148" s="222"/>
      <c r="CP148" s="222"/>
      <c r="CQ148" s="222"/>
      <c r="CR148" s="222"/>
      <c r="CS148" s="222"/>
      <c r="CT148" s="222"/>
      <c r="CU148" s="222"/>
      <c r="CV148" s="222"/>
      <c r="CW148" s="195" t="s">
        <v>48</v>
      </c>
      <c r="CX148" s="195"/>
      <c r="CY148" s="195"/>
      <c r="CZ148" s="195"/>
      <c r="DA148" s="195"/>
      <c r="DB148" s="195"/>
      <c r="DC148" s="195"/>
      <c r="DD148" s="195"/>
      <c r="DE148" s="195"/>
      <c r="DF148" s="195"/>
      <c r="DG148" s="195"/>
      <c r="DH148" s="195"/>
      <c r="DI148" s="195"/>
      <c r="DJ148" s="195"/>
      <c r="DK148" s="195"/>
      <c r="DL148" s="195"/>
      <c r="DM148" s="195"/>
      <c r="DN148" s="195" t="s">
        <v>33</v>
      </c>
      <c r="DO148" s="195"/>
      <c r="DP148" s="195"/>
      <c r="DQ148" s="195"/>
      <c r="DR148" s="195"/>
      <c r="DS148" s="195"/>
      <c r="DT148" s="195"/>
      <c r="DU148" s="195"/>
      <c r="DV148" s="195"/>
      <c r="DW148" s="195"/>
      <c r="DX148" s="195"/>
      <c r="DY148" s="195"/>
      <c r="DZ148" s="195"/>
      <c r="EA148" s="195"/>
      <c r="EB148" s="195"/>
      <c r="EC148" s="195"/>
      <c r="ED148" s="195"/>
      <c r="EE148" s="222">
        <f>SUM(CF148)</f>
        <v>-165465104.19</v>
      </c>
      <c r="EF148" s="222"/>
      <c r="EG148" s="222"/>
      <c r="EH148" s="222"/>
      <c r="EI148" s="222"/>
      <c r="EJ148" s="222"/>
      <c r="EK148" s="222"/>
      <c r="EL148" s="222"/>
      <c r="EM148" s="222"/>
      <c r="EN148" s="222"/>
      <c r="EO148" s="222"/>
      <c r="EP148" s="222"/>
      <c r="EQ148" s="222"/>
      <c r="ER148" s="222"/>
      <c r="ES148" s="222"/>
      <c r="ET148" s="195" t="s">
        <v>33</v>
      </c>
      <c r="EU148" s="195"/>
      <c r="EV148" s="195"/>
      <c r="EW148" s="195"/>
      <c r="EX148" s="195"/>
      <c r="EY148" s="195"/>
      <c r="EZ148" s="195"/>
      <c r="FA148" s="195"/>
      <c r="FB148" s="195"/>
      <c r="FC148" s="195"/>
      <c r="FD148" s="195"/>
      <c r="FE148" s="195"/>
      <c r="FF148" s="195"/>
      <c r="FG148" s="195"/>
      <c r="FH148" s="195"/>
      <c r="FI148" s="195"/>
      <c r="FJ148" s="220"/>
    </row>
    <row r="149" spans="1:166" ht="24.75" customHeight="1">
      <c r="A149" s="126" t="s">
        <v>40</v>
      </c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26" t="s">
        <v>41</v>
      </c>
      <c r="AQ149" s="133" t="s">
        <v>41</v>
      </c>
      <c r="AR149" s="134"/>
      <c r="AS149" s="134"/>
      <c r="AT149" s="134"/>
      <c r="AU149" s="135"/>
      <c r="AV149" s="195" t="s">
        <v>33</v>
      </c>
      <c r="AW149" s="195"/>
      <c r="AX149" s="195"/>
      <c r="AY149" s="195"/>
      <c r="AZ149" s="195"/>
      <c r="BA149" s="195"/>
      <c r="BB149" s="195"/>
      <c r="BC149" s="195"/>
      <c r="BD149" s="195"/>
      <c r="BE149" s="215"/>
      <c r="BF149" s="216"/>
      <c r="BG149" s="216"/>
      <c r="BH149" s="216"/>
      <c r="BI149" s="216"/>
      <c r="BJ149" s="216"/>
      <c r="BK149" s="217"/>
      <c r="BL149" s="195" t="s">
        <v>33</v>
      </c>
      <c r="BM149" s="195"/>
      <c r="BN149" s="195"/>
      <c r="BO149" s="195"/>
      <c r="BP149" s="195"/>
      <c r="BQ149" s="195"/>
      <c r="BR149" s="195"/>
      <c r="BS149" s="195"/>
      <c r="BT149" s="195"/>
      <c r="BU149" s="195"/>
      <c r="BV149" s="195"/>
      <c r="BW149" s="195"/>
      <c r="BX149" s="195"/>
      <c r="BY149" s="195"/>
      <c r="BZ149" s="195"/>
      <c r="CA149" s="195"/>
      <c r="CB149" s="195"/>
      <c r="CC149" s="195"/>
      <c r="CD149" s="195"/>
      <c r="CE149" s="195"/>
      <c r="CF149" s="222">
        <f>CH48</f>
        <v>226334799.31</v>
      </c>
      <c r="CG149" s="222"/>
      <c r="CH149" s="222"/>
      <c r="CI149" s="222"/>
      <c r="CJ149" s="222"/>
      <c r="CK149" s="222"/>
      <c r="CL149" s="222"/>
      <c r="CM149" s="222"/>
      <c r="CN149" s="222"/>
      <c r="CO149" s="222"/>
      <c r="CP149" s="222"/>
      <c r="CQ149" s="222"/>
      <c r="CR149" s="222"/>
      <c r="CS149" s="222"/>
      <c r="CT149" s="222"/>
      <c r="CU149" s="222"/>
      <c r="CV149" s="222"/>
      <c r="CW149" s="195" t="s">
        <v>33</v>
      </c>
      <c r="CX149" s="195"/>
      <c r="CY149" s="195"/>
      <c r="CZ149" s="195"/>
      <c r="DA149" s="195"/>
      <c r="DB149" s="195"/>
      <c r="DC149" s="195"/>
      <c r="DD149" s="195"/>
      <c r="DE149" s="195"/>
      <c r="DF149" s="195"/>
      <c r="DG149" s="195"/>
      <c r="DH149" s="195"/>
      <c r="DI149" s="195"/>
      <c r="DJ149" s="195"/>
      <c r="DK149" s="195"/>
      <c r="DL149" s="195"/>
      <c r="DM149" s="195"/>
      <c r="DN149" s="195" t="s">
        <v>48</v>
      </c>
      <c r="DO149" s="195"/>
      <c r="DP149" s="195"/>
      <c r="DQ149" s="195"/>
      <c r="DR149" s="195"/>
      <c r="DS149" s="195"/>
      <c r="DT149" s="195"/>
      <c r="DU149" s="195"/>
      <c r="DV149" s="195"/>
      <c r="DW149" s="195"/>
      <c r="DX149" s="195"/>
      <c r="DY149" s="195"/>
      <c r="DZ149" s="195"/>
      <c r="EA149" s="195"/>
      <c r="EB149" s="195"/>
      <c r="EC149" s="195"/>
      <c r="ED149" s="195"/>
      <c r="EE149" s="222">
        <f>SUM(CF149)</f>
        <v>226334799.31</v>
      </c>
      <c r="EF149" s="222"/>
      <c r="EG149" s="222"/>
      <c r="EH149" s="222"/>
      <c r="EI149" s="222"/>
      <c r="EJ149" s="222"/>
      <c r="EK149" s="222"/>
      <c r="EL149" s="222"/>
      <c r="EM149" s="222"/>
      <c r="EN149" s="222"/>
      <c r="EO149" s="222"/>
      <c r="EP149" s="222"/>
      <c r="EQ149" s="222"/>
      <c r="ER149" s="222"/>
      <c r="ES149" s="222"/>
      <c r="ET149" s="195" t="s">
        <v>33</v>
      </c>
      <c r="EU149" s="195"/>
      <c r="EV149" s="195"/>
      <c r="EW149" s="195"/>
      <c r="EX149" s="195"/>
      <c r="EY149" s="195"/>
      <c r="EZ149" s="195"/>
      <c r="FA149" s="195"/>
      <c r="FB149" s="195"/>
      <c r="FC149" s="195"/>
      <c r="FD149" s="195"/>
      <c r="FE149" s="195"/>
      <c r="FF149" s="195"/>
      <c r="FG149" s="195"/>
      <c r="FH149" s="195"/>
      <c r="FI149" s="195"/>
      <c r="FJ149" s="220"/>
    </row>
    <row r="150" spans="1:166" ht="23.25" customHeight="1">
      <c r="A150" s="121" t="s">
        <v>96</v>
      </c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26" t="s">
        <v>42</v>
      </c>
      <c r="AQ150" s="133" t="s">
        <v>42</v>
      </c>
      <c r="AR150" s="134"/>
      <c r="AS150" s="134"/>
      <c r="AT150" s="134"/>
      <c r="AU150" s="135"/>
      <c r="AV150" s="195" t="s">
        <v>33</v>
      </c>
      <c r="AW150" s="195"/>
      <c r="AX150" s="195"/>
      <c r="AY150" s="195"/>
      <c r="AZ150" s="195"/>
      <c r="BA150" s="195"/>
      <c r="BB150" s="195"/>
      <c r="BC150" s="195"/>
      <c r="BD150" s="195"/>
      <c r="BE150" s="215"/>
      <c r="BF150" s="216"/>
      <c r="BG150" s="216"/>
      <c r="BH150" s="216"/>
      <c r="BI150" s="216"/>
      <c r="BJ150" s="216"/>
      <c r="BK150" s="217"/>
      <c r="BL150" s="195" t="s">
        <v>33</v>
      </c>
      <c r="BM150" s="195"/>
      <c r="BN150" s="195"/>
      <c r="BO150" s="195"/>
      <c r="BP150" s="195"/>
      <c r="BQ150" s="195"/>
      <c r="BR150" s="195"/>
      <c r="BS150" s="195"/>
      <c r="BT150" s="195"/>
      <c r="BU150" s="195"/>
      <c r="BV150" s="195"/>
      <c r="BW150" s="195"/>
      <c r="BX150" s="195"/>
      <c r="BY150" s="195"/>
      <c r="BZ150" s="195"/>
      <c r="CA150" s="195"/>
      <c r="CB150" s="195"/>
      <c r="CC150" s="195"/>
      <c r="CD150" s="195"/>
      <c r="CE150" s="195"/>
      <c r="CF150" s="195" t="s">
        <v>33</v>
      </c>
      <c r="CG150" s="195"/>
      <c r="CH150" s="195"/>
      <c r="CI150" s="195"/>
      <c r="CJ150" s="195"/>
      <c r="CK150" s="195"/>
      <c r="CL150" s="195"/>
      <c r="CM150" s="195"/>
      <c r="CN150" s="195"/>
      <c r="CO150" s="195"/>
      <c r="CP150" s="195"/>
      <c r="CQ150" s="195"/>
      <c r="CR150" s="195"/>
      <c r="CS150" s="195"/>
      <c r="CT150" s="195"/>
      <c r="CU150" s="195"/>
      <c r="CV150" s="195"/>
      <c r="CW150" s="195" t="s">
        <v>48</v>
      </c>
      <c r="CX150" s="195"/>
      <c r="CY150" s="195"/>
      <c r="CZ150" s="195"/>
      <c r="DA150" s="195"/>
      <c r="DB150" s="195"/>
      <c r="DC150" s="195"/>
      <c r="DD150" s="195"/>
      <c r="DE150" s="195"/>
      <c r="DF150" s="195"/>
      <c r="DG150" s="195"/>
      <c r="DH150" s="195"/>
      <c r="DI150" s="195"/>
      <c r="DJ150" s="195"/>
      <c r="DK150" s="195"/>
      <c r="DL150" s="195"/>
      <c r="DM150" s="195"/>
      <c r="DN150" s="195" t="s">
        <v>48</v>
      </c>
      <c r="DO150" s="195"/>
      <c r="DP150" s="195"/>
      <c r="DQ150" s="195"/>
      <c r="DR150" s="195"/>
      <c r="DS150" s="195"/>
      <c r="DT150" s="195"/>
      <c r="DU150" s="195"/>
      <c r="DV150" s="195"/>
      <c r="DW150" s="195"/>
      <c r="DX150" s="195"/>
      <c r="DY150" s="195"/>
      <c r="DZ150" s="195"/>
      <c r="EA150" s="195"/>
      <c r="EB150" s="195"/>
      <c r="EC150" s="195"/>
      <c r="ED150" s="195"/>
      <c r="EE150" s="195" t="s">
        <v>48</v>
      </c>
      <c r="EF150" s="195"/>
      <c r="EG150" s="195"/>
      <c r="EH150" s="195"/>
      <c r="EI150" s="195"/>
      <c r="EJ150" s="195"/>
      <c r="EK150" s="195"/>
      <c r="EL150" s="195"/>
      <c r="EM150" s="195"/>
      <c r="EN150" s="195"/>
      <c r="EO150" s="195"/>
      <c r="EP150" s="195"/>
      <c r="EQ150" s="195"/>
      <c r="ER150" s="195"/>
      <c r="ES150" s="195"/>
      <c r="ET150" s="195" t="s">
        <v>33</v>
      </c>
      <c r="EU150" s="195"/>
      <c r="EV150" s="195"/>
      <c r="EW150" s="195"/>
      <c r="EX150" s="195"/>
      <c r="EY150" s="195"/>
      <c r="EZ150" s="195"/>
      <c r="FA150" s="195"/>
      <c r="FB150" s="195"/>
      <c r="FC150" s="195"/>
      <c r="FD150" s="195"/>
      <c r="FE150" s="195"/>
      <c r="FF150" s="195"/>
      <c r="FG150" s="195"/>
      <c r="FH150" s="195"/>
      <c r="FI150" s="195"/>
      <c r="FJ150" s="220"/>
    </row>
    <row r="151" spans="1:166" ht="34.5" customHeight="1">
      <c r="A151" s="121" t="s">
        <v>97</v>
      </c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26" t="s">
        <v>43</v>
      </c>
      <c r="AQ151" s="133" t="s">
        <v>43</v>
      </c>
      <c r="AR151" s="134"/>
      <c r="AS151" s="134"/>
      <c r="AT151" s="134"/>
      <c r="AU151" s="135"/>
      <c r="AV151" s="195" t="s">
        <v>33</v>
      </c>
      <c r="AW151" s="195"/>
      <c r="AX151" s="195"/>
      <c r="AY151" s="195"/>
      <c r="AZ151" s="195"/>
      <c r="BA151" s="195"/>
      <c r="BB151" s="195"/>
      <c r="BC151" s="195"/>
      <c r="BD151" s="195"/>
      <c r="BE151" s="215"/>
      <c r="BF151" s="216"/>
      <c r="BG151" s="216"/>
      <c r="BH151" s="216"/>
      <c r="BI151" s="216"/>
      <c r="BJ151" s="216"/>
      <c r="BK151" s="217"/>
      <c r="BL151" s="195" t="s">
        <v>33</v>
      </c>
      <c r="BM151" s="195"/>
      <c r="BN151" s="195"/>
      <c r="BO151" s="195"/>
      <c r="BP151" s="195"/>
      <c r="BQ151" s="195"/>
      <c r="BR151" s="195"/>
      <c r="BS151" s="195"/>
      <c r="BT151" s="195"/>
      <c r="BU151" s="195"/>
      <c r="BV151" s="195"/>
      <c r="BW151" s="195"/>
      <c r="BX151" s="195"/>
      <c r="BY151" s="195"/>
      <c r="BZ151" s="195"/>
      <c r="CA151" s="195"/>
      <c r="CB151" s="195"/>
      <c r="CC151" s="195"/>
      <c r="CD151" s="195"/>
      <c r="CE151" s="195"/>
      <c r="CF151" s="195" t="s">
        <v>33</v>
      </c>
      <c r="CG151" s="195"/>
      <c r="CH151" s="195"/>
      <c r="CI151" s="195"/>
      <c r="CJ151" s="195"/>
      <c r="CK151" s="195"/>
      <c r="CL151" s="195"/>
      <c r="CM151" s="195"/>
      <c r="CN151" s="195"/>
      <c r="CO151" s="195"/>
      <c r="CP151" s="195"/>
      <c r="CQ151" s="195"/>
      <c r="CR151" s="195"/>
      <c r="CS151" s="195"/>
      <c r="CT151" s="195"/>
      <c r="CU151" s="195"/>
      <c r="CV151" s="195"/>
      <c r="CW151" s="195" t="s">
        <v>48</v>
      </c>
      <c r="CX151" s="195"/>
      <c r="CY151" s="195"/>
      <c r="CZ151" s="195"/>
      <c r="DA151" s="195"/>
      <c r="DB151" s="195"/>
      <c r="DC151" s="195"/>
      <c r="DD151" s="195"/>
      <c r="DE151" s="195"/>
      <c r="DF151" s="195"/>
      <c r="DG151" s="195"/>
      <c r="DH151" s="195"/>
      <c r="DI151" s="195"/>
      <c r="DJ151" s="195"/>
      <c r="DK151" s="195"/>
      <c r="DL151" s="195"/>
      <c r="DM151" s="195"/>
      <c r="DN151" s="195" t="s">
        <v>48</v>
      </c>
      <c r="DO151" s="195"/>
      <c r="DP151" s="195"/>
      <c r="DQ151" s="195"/>
      <c r="DR151" s="195"/>
      <c r="DS151" s="195"/>
      <c r="DT151" s="195"/>
      <c r="DU151" s="195"/>
      <c r="DV151" s="195"/>
      <c r="DW151" s="195"/>
      <c r="DX151" s="195"/>
      <c r="DY151" s="195"/>
      <c r="DZ151" s="195"/>
      <c r="EA151" s="195"/>
      <c r="EB151" s="195"/>
      <c r="EC151" s="195"/>
      <c r="ED151" s="195"/>
      <c r="EE151" s="195" t="s">
        <v>48</v>
      </c>
      <c r="EF151" s="195"/>
      <c r="EG151" s="195"/>
      <c r="EH151" s="195"/>
      <c r="EI151" s="195"/>
      <c r="EJ151" s="195"/>
      <c r="EK151" s="195"/>
      <c r="EL151" s="195"/>
      <c r="EM151" s="195"/>
      <c r="EN151" s="195"/>
      <c r="EO151" s="195"/>
      <c r="EP151" s="195"/>
      <c r="EQ151" s="195"/>
      <c r="ER151" s="195"/>
      <c r="ES151" s="195"/>
      <c r="ET151" s="195" t="s">
        <v>33</v>
      </c>
      <c r="EU151" s="195"/>
      <c r="EV151" s="195"/>
      <c r="EW151" s="195"/>
      <c r="EX151" s="195"/>
      <c r="EY151" s="195"/>
      <c r="EZ151" s="195"/>
      <c r="FA151" s="195"/>
      <c r="FB151" s="195"/>
      <c r="FC151" s="195"/>
      <c r="FD151" s="195"/>
      <c r="FE151" s="195"/>
      <c r="FF151" s="195"/>
      <c r="FG151" s="195"/>
      <c r="FH151" s="195"/>
      <c r="FI151" s="195"/>
      <c r="FJ151" s="220"/>
    </row>
    <row r="152" spans="1:166" ht="24" customHeight="1" thickBot="1">
      <c r="A152" s="126" t="s">
        <v>98</v>
      </c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27" t="s">
        <v>44</v>
      </c>
      <c r="AQ152" s="205" t="s">
        <v>44</v>
      </c>
      <c r="AR152" s="206"/>
      <c r="AS152" s="206"/>
      <c r="AT152" s="206"/>
      <c r="AU152" s="207"/>
      <c r="AV152" s="194" t="s">
        <v>33</v>
      </c>
      <c r="AW152" s="194"/>
      <c r="AX152" s="194"/>
      <c r="AY152" s="194"/>
      <c r="AZ152" s="194"/>
      <c r="BA152" s="194"/>
      <c r="BB152" s="194"/>
      <c r="BC152" s="194"/>
      <c r="BD152" s="194"/>
      <c r="BE152" s="208"/>
      <c r="BF152" s="209"/>
      <c r="BG152" s="209"/>
      <c r="BH152" s="209"/>
      <c r="BI152" s="209"/>
      <c r="BJ152" s="209"/>
      <c r="BK152" s="210"/>
      <c r="BL152" s="194" t="s">
        <v>33</v>
      </c>
      <c r="BM152" s="194"/>
      <c r="BN152" s="194"/>
      <c r="BO152" s="194"/>
      <c r="BP152" s="194"/>
      <c r="BQ152" s="194"/>
      <c r="BR152" s="194"/>
      <c r="BS152" s="194"/>
      <c r="BT152" s="194"/>
      <c r="BU152" s="194"/>
      <c r="BV152" s="194"/>
      <c r="BW152" s="194"/>
      <c r="BX152" s="194"/>
      <c r="BY152" s="194"/>
      <c r="BZ152" s="194"/>
      <c r="CA152" s="194"/>
      <c r="CB152" s="194"/>
      <c r="CC152" s="194"/>
      <c r="CD152" s="194"/>
      <c r="CE152" s="194"/>
      <c r="CF152" s="194" t="s">
        <v>33</v>
      </c>
      <c r="CG152" s="194"/>
      <c r="CH152" s="194"/>
      <c r="CI152" s="194"/>
      <c r="CJ152" s="194"/>
      <c r="CK152" s="194"/>
      <c r="CL152" s="194"/>
      <c r="CM152" s="194"/>
      <c r="CN152" s="194"/>
      <c r="CO152" s="194"/>
      <c r="CP152" s="194"/>
      <c r="CQ152" s="194"/>
      <c r="CR152" s="194"/>
      <c r="CS152" s="194"/>
      <c r="CT152" s="194"/>
      <c r="CU152" s="194"/>
      <c r="CV152" s="194"/>
      <c r="CW152" s="194" t="s">
        <v>48</v>
      </c>
      <c r="CX152" s="194"/>
      <c r="CY152" s="194"/>
      <c r="CZ152" s="194"/>
      <c r="DA152" s="194"/>
      <c r="DB152" s="194"/>
      <c r="DC152" s="194"/>
      <c r="DD152" s="194"/>
      <c r="DE152" s="194"/>
      <c r="DF152" s="194"/>
      <c r="DG152" s="194"/>
      <c r="DH152" s="194"/>
      <c r="DI152" s="194"/>
      <c r="DJ152" s="194"/>
      <c r="DK152" s="194"/>
      <c r="DL152" s="194"/>
      <c r="DM152" s="194"/>
      <c r="DN152" s="194" t="s">
        <v>48</v>
      </c>
      <c r="DO152" s="194"/>
      <c r="DP152" s="194"/>
      <c r="DQ152" s="194"/>
      <c r="DR152" s="194"/>
      <c r="DS152" s="194"/>
      <c r="DT152" s="194"/>
      <c r="DU152" s="194"/>
      <c r="DV152" s="194"/>
      <c r="DW152" s="194"/>
      <c r="DX152" s="194"/>
      <c r="DY152" s="194"/>
      <c r="DZ152" s="194"/>
      <c r="EA152" s="194"/>
      <c r="EB152" s="194"/>
      <c r="EC152" s="194"/>
      <c r="ED152" s="194"/>
      <c r="EE152" s="194" t="s">
        <v>48</v>
      </c>
      <c r="EF152" s="194"/>
      <c r="EG152" s="194"/>
      <c r="EH152" s="194"/>
      <c r="EI152" s="194"/>
      <c r="EJ152" s="194"/>
      <c r="EK152" s="194"/>
      <c r="EL152" s="194"/>
      <c r="EM152" s="194"/>
      <c r="EN152" s="194"/>
      <c r="EO152" s="194"/>
      <c r="EP152" s="194"/>
      <c r="EQ152" s="194"/>
      <c r="ER152" s="194"/>
      <c r="ES152" s="194"/>
      <c r="ET152" s="194" t="s">
        <v>33</v>
      </c>
      <c r="EU152" s="194"/>
      <c r="EV152" s="194"/>
      <c r="EW152" s="194"/>
      <c r="EX152" s="194"/>
      <c r="EY152" s="194"/>
      <c r="EZ152" s="194"/>
      <c r="FA152" s="194"/>
      <c r="FB152" s="194"/>
      <c r="FC152" s="194"/>
      <c r="FD152" s="194"/>
      <c r="FE152" s="194"/>
      <c r="FF152" s="194"/>
      <c r="FG152" s="194"/>
      <c r="FH152" s="194"/>
      <c r="FI152" s="194"/>
      <c r="FJ152" s="227"/>
    </row>
    <row r="153" spans="1:166" s="7" customFormat="1" ht="24.75" customHeight="1">
      <c r="A153" s="204" t="s">
        <v>100</v>
      </c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5"/>
      <c r="BD153" s="25"/>
      <c r="BE153" s="25"/>
      <c r="BF153" s="25"/>
      <c r="BG153" s="25"/>
      <c r="BH153" s="25"/>
      <c r="BI153" s="9"/>
      <c r="BJ153" s="9"/>
      <c r="BK153" s="9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202" t="s">
        <v>112</v>
      </c>
      <c r="CA153" s="202"/>
      <c r="CB153" s="202"/>
      <c r="CC153" s="202"/>
      <c r="CD153" s="202"/>
      <c r="CE153" s="202"/>
      <c r="CF153" s="202"/>
      <c r="CG153" s="202"/>
      <c r="CH153" s="202"/>
      <c r="CI153" s="202"/>
      <c r="CJ153" s="202"/>
      <c r="CK153" s="202"/>
      <c r="CL153" s="202"/>
      <c r="CM153" s="202"/>
      <c r="CN153" s="202"/>
      <c r="CO153" s="202"/>
      <c r="CP153" s="202"/>
      <c r="CQ153" s="202"/>
      <c r="CR153" s="202"/>
      <c r="CS153" s="202"/>
      <c r="CT153" s="202"/>
      <c r="CU153" s="202"/>
      <c r="CV153" s="202"/>
      <c r="CW153" s="202"/>
      <c r="CX153" s="202"/>
      <c r="CY153" s="202"/>
      <c r="CZ153" s="202"/>
      <c r="DA153" s="202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</row>
    <row r="154" spans="1:166" s="7" customFormat="1" ht="13.5" customHeight="1">
      <c r="A154" s="8"/>
      <c r="B154" s="198" t="s">
        <v>45</v>
      </c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  <c r="AS154" s="199"/>
      <c r="AT154" s="199"/>
      <c r="AU154" s="199"/>
      <c r="AV154" s="199"/>
      <c r="AW154" s="199"/>
      <c r="AX154" s="199"/>
      <c r="AY154" s="199"/>
      <c r="AZ154" s="199"/>
      <c r="BA154" s="199"/>
      <c r="BB154" s="199"/>
      <c r="BC154" s="11"/>
      <c r="BD154" s="11"/>
      <c r="BE154" s="11"/>
      <c r="BF154" s="11"/>
      <c r="BG154" s="11"/>
      <c r="BH154" s="11"/>
      <c r="BI154" s="9"/>
      <c r="BJ154" s="9"/>
      <c r="BK154" s="9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202"/>
      <c r="CA154" s="202"/>
      <c r="CB154" s="202"/>
      <c r="CC154" s="202"/>
      <c r="CD154" s="202"/>
      <c r="CE154" s="202"/>
      <c r="CF154" s="202"/>
      <c r="CG154" s="202"/>
      <c r="CH154" s="202"/>
      <c r="CI154" s="202"/>
      <c r="CJ154" s="202"/>
      <c r="CK154" s="202"/>
      <c r="CL154" s="202"/>
      <c r="CM154" s="202"/>
      <c r="CN154" s="202"/>
      <c r="CO154" s="202"/>
      <c r="CP154" s="202"/>
      <c r="CQ154" s="202"/>
      <c r="CR154" s="202"/>
      <c r="CS154" s="202"/>
      <c r="CT154" s="202"/>
      <c r="CU154" s="202"/>
      <c r="CV154" s="202"/>
      <c r="CW154" s="202"/>
      <c r="CX154" s="202"/>
      <c r="CY154" s="202"/>
      <c r="CZ154" s="202"/>
      <c r="DA154" s="202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97" t="s">
        <v>90</v>
      </c>
      <c r="DT154" s="197"/>
      <c r="DU154" s="197"/>
      <c r="DV154" s="197"/>
      <c r="DW154" s="197"/>
      <c r="DX154" s="197"/>
      <c r="DY154" s="197"/>
      <c r="DZ154" s="197"/>
      <c r="EA154" s="197"/>
      <c r="EB154" s="197"/>
      <c r="EC154" s="197"/>
      <c r="ED154" s="197"/>
      <c r="EE154" s="197"/>
      <c r="EF154" s="197"/>
      <c r="EG154" s="197"/>
      <c r="EH154" s="197"/>
      <c r="EI154" s="197"/>
      <c r="EJ154" s="197"/>
      <c r="EK154" s="197"/>
      <c r="EL154" s="197"/>
      <c r="EM154" s="197"/>
      <c r="EN154" s="197"/>
      <c r="EO154" s="197"/>
      <c r="EP154" s="197"/>
      <c r="EQ154" s="197"/>
      <c r="ER154" s="197"/>
      <c r="ES154" s="197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</row>
    <row r="155" spans="1:149" ht="23.25" customHeight="1">
      <c r="A155" s="1" t="s">
        <v>8</v>
      </c>
      <c r="R155" s="200" t="s">
        <v>46</v>
      </c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4"/>
      <c r="AG155" s="4"/>
      <c r="AH155" s="201" t="s">
        <v>99</v>
      </c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1"/>
      <c r="BB155" s="201"/>
      <c r="BC155" s="201"/>
      <c r="BD155" s="201"/>
      <c r="BE155" s="201"/>
      <c r="BF155" s="201"/>
      <c r="BG155" s="201"/>
      <c r="BH155" s="201"/>
      <c r="DC155" s="196" t="s">
        <v>9</v>
      </c>
      <c r="DD155" s="196"/>
      <c r="DE155" s="196"/>
      <c r="DF155" s="196"/>
      <c r="DG155" s="196"/>
      <c r="DH155" s="196"/>
      <c r="DI155" s="196"/>
      <c r="DJ155" s="196"/>
      <c r="DK155" s="196"/>
      <c r="DL155" s="196"/>
      <c r="DM155" s="196"/>
      <c r="DN155" s="196"/>
      <c r="DO155" s="196"/>
      <c r="DP155" s="196"/>
      <c r="DQ155" s="3"/>
      <c r="DR155" s="3"/>
      <c r="DS155" s="196" t="s">
        <v>10</v>
      </c>
      <c r="DT155" s="196"/>
      <c r="DU155" s="196"/>
      <c r="DV155" s="196"/>
      <c r="DW155" s="196"/>
      <c r="DX155" s="196"/>
      <c r="DY155" s="196"/>
      <c r="DZ155" s="196"/>
      <c r="EA155" s="196"/>
      <c r="EB155" s="196"/>
      <c r="EC155" s="196"/>
      <c r="ED155" s="196"/>
      <c r="EE155" s="196"/>
      <c r="EF155" s="196"/>
      <c r="EG155" s="196"/>
      <c r="EH155" s="196"/>
      <c r="EI155" s="196"/>
      <c r="EJ155" s="196"/>
      <c r="EK155" s="196"/>
      <c r="EL155" s="196"/>
      <c r="EM155" s="196"/>
      <c r="EN155" s="196"/>
      <c r="EO155" s="196"/>
      <c r="EP155" s="196"/>
      <c r="EQ155" s="196"/>
      <c r="ER155" s="196"/>
      <c r="ES155" s="196"/>
    </row>
    <row r="156" spans="18:60" ht="14.25" customHeight="1">
      <c r="R156" s="203" t="s">
        <v>9</v>
      </c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3"/>
      <c r="AG156" s="3"/>
      <c r="AH156" s="203" t="s">
        <v>10</v>
      </c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03"/>
      <c r="AT156" s="203"/>
      <c r="AU156" s="203"/>
      <c r="AV156" s="203"/>
      <c r="AW156" s="203"/>
      <c r="AX156" s="203"/>
      <c r="AY156" s="203"/>
      <c r="AZ156" s="203"/>
      <c r="BA156" s="203"/>
      <c r="BB156" s="203"/>
      <c r="BC156" s="203"/>
      <c r="BD156" s="203"/>
      <c r="BE156" s="203"/>
      <c r="BF156" s="203"/>
      <c r="BG156" s="203"/>
      <c r="BH156" s="203"/>
    </row>
    <row r="157" spans="1:60" ht="14.25" customHeight="1">
      <c r="A157" s="147" t="s">
        <v>282</v>
      </c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3"/>
      <c r="AG157" s="3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1:60" ht="14.25" customHeight="1">
      <c r="A158" s="147" t="s">
        <v>136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"/>
      <c r="BD158" s="14"/>
      <c r="BE158" s="14"/>
      <c r="BF158" s="14"/>
      <c r="BG158" s="14"/>
      <c r="BH158" s="14"/>
    </row>
    <row r="159" spans="18:60" ht="14.25" customHeight="1"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3"/>
      <c r="AG159" s="3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1:60" ht="14.25" customHeight="1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"/>
      <c r="BD160" s="14"/>
      <c r="BE160" s="14"/>
      <c r="BF160" s="14"/>
      <c r="BG160" s="14"/>
      <c r="BH160" s="14"/>
    </row>
    <row r="161" spans="18:60" ht="14.25" customHeight="1"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3"/>
      <c r="AG161" s="3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</row>
    <row r="162" spans="18:60" ht="14.25" customHeight="1"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3"/>
      <c r="AG162" s="3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</row>
    <row r="163" spans="18:60" ht="14.25" customHeight="1"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3"/>
      <c r="AG163" s="3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</row>
    <row r="164" spans="18:60" ht="14.25" customHeight="1"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3"/>
      <c r="AG164" s="3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</row>
    <row r="165" spans="18:60" ht="14.25" customHeight="1"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3"/>
      <c r="AG165" s="3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</row>
    <row r="166" spans="18:60" ht="14.25" customHeight="1"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3"/>
      <c r="AG166" s="3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</row>
    <row r="167" spans="18:60" ht="14.25" customHeight="1"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3"/>
      <c r="AG167" s="3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</row>
    <row r="168" spans="18:60" ht="14.25" customHeight="1"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3"/>
      <c r="AG168" s="3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</row>
    <row r="169" spans="18:60" ht="14.25" customHeight="1"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3"/>
      <c r="AG169" s="3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</row>
    <row r="170" spans="18:60" ht="14.25" customHeight="1"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3"/>
      <c r="AG170" s="3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</row>
    <row r="171" spans="18:60" ht="14.25" customHeight="1"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3"/>
      <c r="AG171" s="3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</row>
    <row r="172" spans="18:60" ht="14.25" customHeight="1"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3"/>
      <c r="AG172" s="3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</row>
    <row r="173" spans="18:60" ht="14.25" customHeight="1"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3"/>
      <c r="AG173" s="3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</row>
    <row r="174" spans="18:60" ht="14.25" customHeight="1"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3"/>
      <c r="AG174" s="3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</row>
    <row r="175" spans="18:60" ht="14.25" customHeight="1"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3"/>
      <c r="AG175" s="3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</row>
    <row r="176" spans="18:60" ht="14.25" customHeight="1"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3"/>
      <c r="AG176" s="3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</row>
    <row r="177" spans="18:60" ht="14.25" customHeight="1"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3"/>
      <c r="AG177" s="3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</row>
    <row r="178" spans="18:60" ht="14.25" customHeight="1"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3"/>
      <c r="AG178" s="3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</row>
    <row r="179" spans="18:60" ht="14.25" customHeight="1"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3"/>
      <c r="AG179" s="3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</row>
    <row r="180" spans="18:60" ht="14.25" customHeight="1"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3"/>
      <c r="AG180" s="3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</row>
    <row r="181" spans="18:60" ht="14.25" customHeight="1"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3"/>
      <c r="AG181" s="3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</row>
    <row r="182" spans="18:60" ht="14.25" customHeight="1"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3"/>
      <c r="AG182" s="3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</row>
    <row r="183" spans="18:60" ht="14.25" customHeight="1"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3"/>
      <c r="AG183" s="3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</row>
    <row r="184" spans="18:60" ht="14.25" customHeight="1"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3"/>
      <c r="AG184" s="3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</row>
    <row r="185" spans="18:60" ht="14.25" customHeight="1"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3"/>
      <c r="AG185" s="3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</row>
    <row r="186" spans="18:60" ht="14.25" customHeight="1"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3"/>
      <c r="AG186" s="3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</row>
    <row r="187" spans="18:60" ht="14.25" customHeight="1"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3"/>
      <c r="AG187" s="3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</row>
    <row r="188" spans="18:60" ht="14.25" customHeight="1"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3"/>
      <c r="AG188" s="3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</row>
    <row r="189" spans="18:60" ht="14.25" customHeight="1"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3"/>
      <c r="AG189" s="3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</row>
    <row r="190" spans="18:60" ht="14.25" customHeight="1"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3"/>
      <c r="AG190" s="3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</row>
    <row r="191" spans="18:60" ht="14.25" customHeight="1"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3"/>
      <c r="AG191" s="3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</row>
    <row r="192" spans="18:60" ht="14.25" customHeight="1"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3"/>
      <c r="AG192" s="3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</row>
    <row r="193" spans="18:60" ht="14.25" customHeight="1"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3"/>
      <c r="AG193" s="3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</row>
  </sheetData>
  <sheetProtection/>
  <mergeCells count="1391">
    <mergeCell ref="EX68:FJ68"/>
    <mergeCell ref="FL68:FP68"/>
    <mergeCell ref="EX69:FJ69"/>
    <mergeCell ref="CH69:CW69"/>
    <mergeCell ref="CX69:DJ69"/>
    <mergeCell ref="DK69:DW69"/>
    <mergeCell ref="DX69:EJ69"/>
    <mergeCell ref="BC60:BT60"/>
    <mergeCell ref="BC61:BT61"/>
    <mergeCell ref="BC62:BT62"/>
    <mergeCell ref="BU61:CG61"/>
    <mergeCell ref="DX68:EJ68"/>
    <mergeCell ref="EK68:EW68"/>
    <mergeCell ref="CW37:DM37"/>
    <mergeCell ref="CH59:CW59"/>
    <mergeCell ref="BC57:BT57"/>
    <mergeCell ref="CW38:DM38"/>
    <mergeCell ref="CF37:CV37"/>
    <mergeCell ref="CH49:CW49"/>
    <mergeCell ref="BC49:BT49"/>
    <mergeCell ref="DK58:DW58"/>
    <mergeCell ref="BU47:CG47"/>
    <mergeCell ref="BU57:CG57"/>
    <mergeCell ref="CH56:CW56"/>
    <mergeCell ref="BC70:BT70"/>
    <mergeCell ref="CH58:CW58"/>
    <mergeCell ref="CH61:CW61"/>
    <mergeCell ref="CH60:CW60"/>
    <mergeCell ref="BU58:CG58"/>
    <mergeCell ref="BU59:CG59"/>
    <mergeCell ref="BU60:CG60"/>
    <mergeCell ref="BU69:CG69"/>
    <mergeCell ref="BC68:BT68"/>
    <mergeCell ref="DK66:DW66"/>
    <mergeCell ref="CH68:CW68"/>
    <mergeCell ref="CX68:DJ68"/>
    <mergeCell ref="DK68:DW68"/>
    <mergeCell ref="DX63:EJ63"/>
    <mergeCell ref="DX59:EJ59"/>
    <mergeCell ref="CH89:CW89"/>
    <mergeCell ref="CH87:CW87"/>
    <mergeCell ref="BU74:CG74"/>
    <mergeCell ref="BU72:CG72"/>
    <mergeCell ref="DK70:DW70"/>
    <mergeCell ref="CH67:CW67"/>
    <mergeCell ref="BU68:CG68"/>
    <mergeCell ref="BK63:BT63"/>
    <mergeCell ref="CH63:CW63"/>
    <mergeCell ref="BC66:BT66"/>
    <mergeCell ref="BU66:CG66"/>
    <mergeCell ref="BC64:BT64"/>
    <mergeCell ref="BU70:CG70"/>
    <mergeCell ref="CH70:CW70"/>
    <mergeCell ref="CH66:CW66"/>
    <mergeCell ref="FL112:FP112"/>
    <mergeCell ref="FL111:FP111"/>
    <mergeCell ref="DX106:EJ106"/>
    <mergeCell ref="DX112:EJ112"/>
    <mergeCell ref="EX108:FJ108"/>
    <mergeCell ref="DX110:EJ110"/>
    <mergeCell ref="EK107:EW107"/>
    <mergeCell ref="EX112:FJ112"/>
    <mergeCell ref="FL110:FP110"/>
    <mergeCell ref="EK111:EW111"/>
    <mergeCell ref="EK100:EW100"/>
    <mergeCell ref="DX96:EJ96"/>
    <mergeCell ref="BU101:CG101"/>
    <mergeCell ref="DK107:DW107"/>
    <mergeCell ref="DK92:DW92"/>
    <mergeCell ref="DK91:DW91"/>
    <mergeCell ref="DX72:EJ72"/>
    <mergeCell ref="DK67:DW67"/>
    <mergeCell ref="DX115:EJ115"/>
    <mergeCell ref="DX104:EJ104"/>
    <mergeCell ref="ET34:FJ34"/>
    <mergeCell ref="ET36:FJ36"/>
    <mergeCell ref="DN34:ED34"/>
    <mergeCell ref="DX98:EJ98"/>
    <mergeCell ref="DX88:EJ88"/>
    <mergeCell ref="EK55:EW55"/>
    <mergeCell ref="DX70:EJ70"/>
    <mergeCell ref="DX67:EJ67"/>
    <mergeCell ref="DX66:EJ66"/>
    <mergeCell ref="ET37:FJ37"/>
    <mergeCell ref="DK104:DW104"/>
    <mergeCell ref="CH50:CW50"/>
    <mergeCell ref="EK54:EW54"/>
    <mergeCell ref="CH47:CW47"/>
    <mergeCell ref="DK46:DW46"/>
    <mergeCell ref="DX90:EJ90"/>
    <mergeCell ref="DN37:ED37"/>
    <mergeCell ref="BU56:CG56"/>
    <mergeCell ref="BC56:BT56"/>
    <mergeCell ref="BC83:BT83"/>
    <mergeCell ref="AQ64:BB64"/>
    <mergeCell ref="AQ84:BB84"/>
    <mergeCell ref="DX64:EJ64"/>
    <mergeCell ref="DK77:DW77"/>
    <mergeCell ref="DX76:EJ76"/>
    <mergeCell ref="DX65:EJ65"/>
    <mergeCell ref="EE33:ES33"/>
    <mergeCell ref="EE36:ES36"/>
    <mergeCell ref="EE35:ES35"/>
    <mergeCell ref="EE34:ES34"/>
    <mergeCell ref="CW34:DM34"/>
    <mergeCell ref="DN36:ED36"/>
    <mergeCell ref="AN31:AS31"/>
    <mergeCell ref="AN32:AS32"/>
    <mergeCell ref="AQ93:BB93"/>
    <mergeCell ref="A31:AM31"/>
    <mergeCell ref="AQ97:BB97"/>
    <mergeCell ref="AT32:BB32"/>
    <mergeCell ref="AQ63:BB63"/>
    <mergeCell ref="AQ57:BB57"/>
    <mergeCell ref="A68:AJ68"/>
    <mergeCell ref="AK68:AP68"/>
    <mergeCell ref="AQ110:BB110"/>
    <mergeCell ref="AQ109:BB109"/>
    <mergeCell ref="AN34:AS34"/>
    <mergeCell ref="A34:AM34"/>
    <mergeCell ref="AQ96:BB96"/>
    <mergeCell ref="A48:AJ48"/>
    <mergeCell ref="AQ92:BB92"/>
    <mergeCell ref="AK56:AP56"/>
    <mergeCell ref="AK96:AP96"/>
    <mergeCell ref="AQ95:BB95"/>
    <mergeCell ref="FL93:FP93"/>
    <mergeCell ref="FL104:FP104"/>
    <mergeCell ref="FL96:FP96"/>
    <mergeCell ref="FL95:FP95"/>
    <mergeCell ref="FL99:FP99"/>
    <mergeCell ref="EK103:EW103"/>
    <mergeCell ref="FL97:FP97"/>
    <mergeCell ref="FL100:FP100"/>
    <mergeCell ref="EK102:EW102"/>
    <mergeCell ref="EK101:EW101"/>
    <mergeCell ref="FL109:FP109"/>
    <mergeCell ref="EX103:FJ103"/>
    <mergeCell ref="EX106:FJ106"/>
    <mergeCell ref="CX95:DJ95"/>
    <mergeCell ref="CH96:CW96"/>
    <mergeCell ref="EK95:EW95"/>
    <mergeCell ref="EX109:FJ109"/>
    <mergeCell ref="DK101:DW101"/>
    <mergeCell ref="EX102:FJ102"/>
    <mergeCell ref="CH98:CW98"/>
    <mergeCell ref="FL89:FP89"/>
    <mergeCell ref="EX89:FJ89"/>
    <mergeCell ref="BC84:BT84"/>
    <mergeCell ref="AQ87:BB87"/>
    <mergeCell ref="BC90:BT90"/>
    <mergeCell ref="AQ90:BB90"/>
    <mergeCell ref="AQ88:BB88"/>
    <mergeCell ref="BU89:CG89"/>
    <mergeCell ref="CX89:DJ89"/>
    <mergeCell ref="BU88:CG88"/>
    <mergeCell ref="FL76:FP76"/>
    <mergeCell ref="FL75:FP75"/>
    <mergeCell ref="FL74:FP74"/>
    <mergeCell ref="FL81:FP81"/>
    <mergeCell ref="FL82:FP82"/>
    <mergeCell ref="AK88:AP88"/>
    <mergeCell ref="BC88:BT88"/>
    <mergeCell ref="BU77:CG77"/>
    <mergeCell ref="FL64:FP64"/>
    <mergeCell ref="FL66:FP66"/>
    <mergeCell ref="FL70:FP70"/>
    <mergeCell ref="FL67:FP67"/>
    <mergeCell ref="FL65:FP65"/>
    <mergeCell ref="FL71:FP71"/>
    <mergeCell ref="FL69:FP69"/>
    <mergeCell ref="FL83:FP83"/>
    <mergeCell ref="EX117:FJ117"/>
    <mergeCell ref="EK115:EW115"/>
    <mergeCell ref="EX115:FJ115"/>
    <mergeCell ref="EX116:FJ116"/>
    <mergeCell ref="EX104:FJ104"/>
    <mergeCell ref="FL88:FP88"/>
    <mergeCell ref="FL84:FP84"/>
    <mergeCell ref="FL103:FP103"/>
    <mergeCell ref="EK112:EW112"/>
    <mergeCell ref="EK114:EW114"/>
    <mergeCell ref="EK118:EW118"/>
    <mergeCell ref="EX113:FJ113"/>
    <mergeCell ref="EX107:FJ107"/>
    <mergeCell ref="EK109:EW109"/>
    <mergeCell ref="EX110:FJ110"/>
    <mergeCell ref="EX111:FJ111"/>
    <mergeCell ref="EK110:EW110"/>
    <mergeCell ref="EK108:EW108"/>
    <mergeCell ref="EK69:EW69"/>
    <mergeCell ref="EK120:EW120"/>
    <mergeCell ref="EX120:FJ120"/>
    <mergeCell ref="EK117:EW117"/>
    <mergeCell ref="EK119:EW119"/>
    <mergeCell ref="EK113:EW113"/>
    <mergeCell ref="EX119:FJ119"/>
    <mergeCell ref="EK116:EW116"/>
    <mergeCell ref="EX114:FJ114"/>
    <mergeCell ref="EX118:FJ118"/>
    <mergeCell ref="EK70:EW70"/>
    <mergeCell ref="EK97:EW97"/>
    <mergeCell ref="EK98:EW98"/>
    <mergeCell ref="EK93:EW93"/>
    <mergeCell ref="EK90:EW90"/>
    <mergeCell ref="EK91:EW91"/>
    <mergeCell ref="EK89:EW89"/>
    <mergeCell ref="EK87:EW87"/>
    <mergeCell ref="FM50:FQ50"/>
    <mergeCell ref="EX51:FJ51"/>
    <mergeCell ref="EK52:EW52"/>
    <mergeCell ref="EX52:FJ52"/>
    <mergeCell ref="EX50:FJ50"/>
    <mergeCell ref="EK51:EW51"/>
    <mergeCell ref="EK50:EW50"/>
    <mergeCell ref="FM51:FQ51"/>
    <mergeCell ref="EK53:EW53"/>
    <mergeCell ref="DK123:DW123"/>
    <mergeCell ref="DX123:EJ123"/>
    <mergeCell ref="DX122:EJ122"/>
    <mergeCell ref="DX94:EJ94"/>
    <mergeCell ref="DK96:DW96"/>
    <mergeCell ref="DK120:DW120"/>
    <mergeCell ref="DK121:DW121"/>
    <mergeCell ref="DK116:DW116"/>
    <mergeCell ref="DK118:DW118"/>
    <mergeCell ref="DX114:EJ114"/>
    <mergeCell ref="DX119:EJ119"/>
    <mergeCell ref="CW132:DM132"/>
    <mergeCell ref="DN130:ED130"/>
    <mergeCell ref="DX124:EJ124"/>
    <mergeCell ref="DX121:EJ121"/>
    <mergeCell ref="DX120:EJ120"/>
    <mergeCell ref="EX125:FJ125"/>
    <mergeCell ref="EX126:FJ126"/>
    <mergeCell ref="EK126:EW126"/>
    <mergeCell ref="DK125:DW125"/>
    <mergeCell ref="DX125:EJ125"/>
    <mergeCell ref="DN132:ED132"/>
    <mergeCell ref="DX126:EJ126"/>
    <mergeCell ref="ET129:FJ130"/>
    <mergeCell ref="EK124:EW124"/>
    <mergeCell ref="EX122:FJ122"/>
    <mergeCell ref="EK122:EW122"/>
    <mergeCell ref="EX121:FJ121"/>
    <mergeCell ref="EK123:EW123"/>
    <mergeCell ref="EX124:FJ124"/>
    <mergeCell ref="EK121:EW121"/>
    <mergeCell ref="EX123:FJ123"/>
    <mergeCell ref="CF131:CV131"/>
    <mergeCell ref="AV129:BK130"/>
    <mergeCell ref="AQ124:BB124"/>
    <mergeCell ref="CH126:CW126"/>
    <mergeCell ref="DK124:DW124"/>
    <mergeCell ref="CW130:DM130"/>
    <mergeCell ref="DN131:ED131"/>
    <mergeCell ref="CF130:CV130"/>
    <mergeCell ref="EE135:ES135"/>
    <mergeCell ref="CW133:DM133"/>
    <mergeCell ref="ET133:FJ133"/>
    <mergeCell ref="EE133:ES133"/>
    <mergeCell ref="ET135:FJ135"/>
    <mergeCell ref="CW131:DM131"/>
    <mergeCell ref="EE131:ES131"/>
    <mergeCell ref="ET131:FJ131"/>
    <mergeCell ref="ET132:FJ132"/>
    <mergeCell ref="EE132:ES132"/>
    <mergeCell ref="ET134:FJ134"/>
    <mergeCell ref="EE134:ES134"/>
    <mergeCell ref="EE137:ES137"/>
    <mergeCell ref="EE144:ES144"/>
    <mergeCell ref="DN138:ED138"/>
    <mergeCell ref="EE138:ES138"/>
    <mergeCell ref="DN143:ED143"/>
    <mergeCell ref="DN137:ED137"/>
    <mergeCell ref="DN139:ED139"/>
    <mergeCell ref="ET140:FJ140"/>
    <mergeCell ref="ET144:FJ144"/>
    <mergeCell ref="CW144:DM144"/>
    <mergeCell ref="CW142:DM142"/>
    <mergeCell ref="CW143:DM143"/>
    <mergeCell ref="DN142:ED142"/>
    <mergeCell ref="DN141:ED141"/>
    <mergeCell ref="DN144:ED144"/>
    <mergeCell ref="ET138:FJ138"/>
    <mergeCell ref="CF145:CV145"/>
    <mergeCell ref="ET142:FJ142"/>
    <mergeCell ref="EE142:ES142"/>
    <mergeCell ref="EE140:ES140"/>
    <mergeCell ref="EE141:ES141"/>
    <mergeCell ref="ET141:FJ141"/>
    <mergeCell ref="EE143:ES143"/>
    <mergeCell ref="ET143:FJ143"/>
    <mergeCell ref="DN140:ED140"/>
    <mergeCell ref="AQ139:AU139"/>
    <mergeCell ref="CF136:CV136"/>
    <mergeCell ref="EE136:ES136"/>
    <mergeCell ref="ET137:FJ137"/>
    <mergeCell ref="CW140:DM140"/>
    <mergeCell ref="ET136:FJ136"/>
    <mergeCell ref="ET139:FJ139"/>
    <mergeCell ref="EE139:ES139"/>
    <mergeCell ref="CW139:DM139"/>
    <mergeCell ref="DN136:ED136"/>
    <mergeCell ref="AV135:BK135"/>
    <mergeCell ref="AQ138:AU138"/>
    <mergeCell ref="AP137:AU137"/>
    <mergeCell ref="AQ136:AU136"/>
    <mergeCell ref="AQ135:AU135"/>
    <mergeCell ref="AV137:BK137"/>
    <mergeCell ref="AV136:BK136"/>
    <mergeCell ref="AV138:BK138"/>
    <mergeCell ref="AV142:BK142"/>
    <mergeCell ref="AV140:BK140"/>
    <mergeCell ref="AV141:BK141"/>
    <mergeCell ref="BL138:CE138"/>
    <mergeCell ref="BL140:CE140"/>
    <mergeCell ref="BL139:CE139"/>
    <mergeCell ref="BL142:CE142"/>
    <mergeCell ref="BL141:CE141"/>
    <mergeCell ref="AQ121:BB121"/>
    <mergeCell ref="AV131:BK131"/>
    <mergeCell ref="AP131:AU131"/>
    <mergeCell ref="AQ125:BB125"/>
    <mergeCell ref="BC125:BT125"/>
    <mergeCell ref="AV133:BK133"/>
    <mergeCell ref="AP129:AU130"/>
    <mergeCell ref="AQ122:BB122"/>
    <mergeCell ref="AK122:AP122"/>
    <mergeCell ref="BC124:BT124"/>
    <mergeCell ref="AV139:BK139"/>
    <mergeCell ref="CF138:CV138"/>
    <mergeCell ref="A22:AM22"/>
    <mergeCell ref="AN33:AS33"/>
    <mergeCell ref="A26:AM26"/>
    <mergeCell ref="A29:AM29"/>
    <mergeCell ref="A23:AM23"/>
    <mergeCell ref="AN26:AS26"/>
    <mergeCell ref="AN25:AS25"/>
    <mergeCell ref="AQ134:AU134"/>
    <mergeCell ref="AQ112:BB112"/>
    <mergeCell ref="AQ111:BB111"/>
    <mergeCell ref="AK119:AP119"/>
    <mergeCell ref="AK109:AP109"/>
    <mergeCell ref="AN23:AS23"/>
    <mergeCell ref="A24:AM24"/>
    <mergeCell ref="A30:AM30"/>
    <mergeCell ref="A33:AM33"/>
    <mergeCell ref="AN27:AS27"/>
    <mergeCell ref="A28:AM28"/>
    <mergeCell ref="A20:AM20"/>
    <mergeCell ref="A21:AM21"/>
    <mergeCell ref="AN21:AS21"/>
    <mergeCell ref="AN20:AS20"/>
    <mergeCell ref="AQ123:BB123"/>
    <mergeCell ref="AK95:AP95"/>
    <mergeCell ref="AK92:AP92"/>
    <mergeCell ref="AK94:AP94"/>
    <mergeCell ref="AK97:AP97"/>
    <mergeCell ref="AQ94:BB94"/>
    <mergeCell ref="AK77:AP77"/>
    <mergeCell ref="AQ66:BB66"/>
    <mergeCell ref="AQ77:BB77"/>
    <mergeCell ref="AQ75:BB75"/>
    <mergeCell ref="AK86:AP86"/>
    <mergeCell ref="AQ85:BB85"/>
    <mergeCell ref="AK78:AP78"/>
    <mergeCell ref="AQ68:BB68"/>
    <mergeCell ref="AQ50:BB50"/>
    <mergeCell ref="AQ49:BB49"/>
    <mergeCell ref="AK91:AP91"/>
    <mergeCell ref="AK93:AP93"/>
    <mergeCell ref="A38:AM38"/>
    <mergeCell ref="AT37:BB37"/>
    <mergeCell ref="AT38:BB38"/>
    <mergeCell ref="AQ91:BB91"/>
    <mergeCell ref="AK65:AP65"/>
    <mergeCell ref="AK87:AP87"/>
    <mergeCell ref="AT33:BB33"/>
    <mergeCell ref="AT27:BB27"/>
    <mergeCell ref="A25:AM25"/>
    <mergeCell ref="A27:AM27"/>
    <mergeCell ref="AT28:BB28"/>
    <mergeCell ref="AT29:BB29"/>
    <mergeCell ref="AN30:AS30"/>
    <mergeCell ref="AN29:AS29"/>
    <mergeCell ref="AN28:AS28"/>
    <mergeCell ref="A32:AM32"/>
    <mergeCell ref="AT21:BB21"/>
    <mergeCell ref="BK21:CE21"/>
    <mergeCell ref="BK24:CE24"/>
    <mergeCell ref="BK25:CE25"/>
    <mergeCell ref="AN24:AS24"/>
    <mergeCell ref="AT30:BB30"/>
    <mergeCell ref="BK28:CE28"/>
    <mergeCell ref="BK27:CE27"/>
    <mergeCell ref="BK29:CE29"/>
    <mergeCell ref="AT25:BB25"/>
    <mergeCell ref="EE39:ES39"/>
    <mergeCell ref="EK45:FJ45"/>
    <mergeCell ref="ET39:FJ39"/>
    <mergeCell ref="EE37:ES37"/>
    <mergeCell ref="BK20:CE20"/>
    <mergeCell ref="AT20:BB20"/>
    <mergeCell ref="AT23:BB23"/>
    <mergeCell ref="BK23:CE23"/>
    <mergeCell ref="BK22:CE22"/>
    <mergeCell ref="AT22:BB22"/>
    <mergeCell ref="DN24:ED24"/>
    <mergeCell ref="DN23:ED23"/>
    <mergeCell ref="DN28:ED28"/>
    <mergeCell ref="BK26:CE26"/>
    <mergeCell ref="AN22:AS22"/>
    <mergeCell ref="DN35:ED35"/>
    <mergeCell ref="CW35:DM35"/>
    <mergeCell ref="AT26:BB26"/>
    <mergeCell ref="AT31:BB31"/>
    <mergeCell ref="AT24:BB24"/>
    <mergeCell ref="ET35:FJ35"/>
    <mergeCell ref="DN26:ED26"/>
    <mergeCell ref="CF29:CV29"/>
    <mergeCell ref="DN30:ED30"/>
    <mergeCell ref="CW27:DM27"/>
    <mergeCell ref="CF28:CV28"/>
    <mergeCell ref="CF27:CV27"/>
    <mergeCell ref="CW28:DM28"/>
    <mergeCell ref="CW29:DM29"/>
    <mergeCell ref="DN31:ED31"/>
    <mergeCell ref="CW20:DM20"/>
    <mergeCell ref="CW21:DM21"/>
    <mergeCell ref="CF24:CV24"/>
    <mergeCell ref="CF23:CV23"/>
    <mergeCell ref="CW23:DM23"/>
    <mergeCell ref="CW24:DM24"/>
    <mergeCell ref="CF21:CV21"/>
    <mergeCell ref="ET7:FJ7"/>
    <mergeCell ref="A8:BB8"/>
    <mergeCell ref="ET9:FJ9"/>
    <mergeCell ref="CF30:CV30"/>
    <mergeCell ref="CF22:CV22"/>
    <mergeCell ref="ET12:FJ12"/>
    <mergeCell ref="ET18:FJ18"/>
    <mergeCell ref="EE19:ES19"/>
    <mergeCell ref="DN20:ED20"/>
    <mergeCell ref="DN21:ED21"/>
    <mergeCell ref="BJ7:CD7"/>
    <mergeCell ref="CJ7:CK7"/>
    <mergeCell ref="CE7:CI7"/>
    <mergeCell ref="CW26:DM26"/>
    <mergeCell ref="CW25:DM25"/>
    <mergeCell ref="CF19:CV19"/>
    <mergeCell ref="CW19:DM19"/>
    <mergeCell ref="CW22:DM22"/>
    <mergeCell ref="CF26:CV26"/>
    <mergeCell ref="CF20:CV20"/>
    <mergeCell ref="ET1:FJ2"/>
    <mergeCell ref="ET6:FJ6"/>
    <mergeCell ref="A1:ES1"/>
    <mergeCell ref="A2:ES2"/>
    <mergeCell ref="A3:ES3"/>
    <mergeCell ref="A4:ES4"/>
    <mergeCell ref="ET10:FJ10"/>
    <mergeCell ref="A16:AM17"/>
    <mergeCell ref="ET16:FJ17"/>
    <mergeCell ref="P10:EC10"/>
    <mergeCell ref="AN16:AS17"/>
    <mergeCell ref="AT16:BB17"/>
    <mergeCell ref="BK16:CE17"/>
    <mergeCell ref="DN17:ED17"/>
    <mergeCell ref="CW17:DM17"/>
    <mergeCell ref="BK18:CE18"/>
    <mergeCell ref="EE18:ES18"/>
    <mergeCell ref="DN18:ED18"/>
    <mergeCell ref="CW18:DM18"/>
    <mergeCell ref="BM8:EC8"/>
    <mergeCell ref="ET8:FJ8"/>
    <mergeCell ref="A14:FJ14"/>
    <mergeCell ref="EG10:EQ10"/>
    <mergeCell ref="EG9:EQ9"/>
    <mergeCell ref="V9:EB9"/>
    <mergeCell ref="ET11:FJ11"/>
    <mergeCell ref="EE17:ES17"/>
    <mergeCell ref="CF16:ES16"/>
    <mergeCell ref="CF17:CV17"/>
    <mergeCell ref="EE30:ES30"/>
    <mergeCell ref="ET29:FJ29"/>
    <mergeCell ref="EE29:ES29"/>
    <mergeCell ref="CF18:CV18"/>
    <mergeCell ref="ET20:FJ20"/>
    <mergeCell ref="EE23:ES23"/>
    <mergeCell ref="ET19:FJ19"/>
    <mergeCell ref="ET22:FJ22"/>
    <mergeCell ref="ET24:FJ24"/>
    <mergeCell ref="EE22:ES22"/>
    <mergeCell ref="CW30:DM30"/>
    <mergeCell ref="CW31:DM31"/>
    <mergeCell ref="DN29:ED29"/>
    <mergeCell ref="EE20:ES20"/>
    <mergeCell ref="ET23:FJ23"/>
    <mergeCell ref="EE21:ES21"/>
    <mergeCell ref="ET28:FJ28"/>
    <mergeCell ref="EE28:ES28"/>
    <mergeCell ref="ET30:FJ30"/>
    <mergeCell ref="DN25:ED25"/>
    <mergeCell ref="A19:AM19"/>
    <mergeCell ref="AN19:AS19"/>
    <mergeCell ref="EE26:ES26"/>
    <mergeCell ref="ET26:FJ26"/>
    <mergeCell ref="EE25:ES25"/>
    <mergeCell ref="DN19:ED19"/>
    <mergeCell ref="A18:AM18"/>
    <mergeCell ref="AN18:AS18"/>
    <mergeCell ref="ET25:FJ25"/>
    <mergeCell ref="CF25:CV25"/>
    <mergeCell ref="EE24:ES24"/>
    <mergeCell ref="ET21:FJ21"/>
    <mergeCell ref="DN22:ED22"/>
    <mergeCell ref="AT19:BB19"/>
    <mergeCell ref="AT18:BB18"/>
    <mergeCell ref="BK19:CE19"/>
    <mergeCell ref="BK31:CE31"/>
    <mergeCell ref="CF34:CV34"/>
    <mergeCell ref="ET27:FJ27"/>
    <mergeCell ref="EE27:ES27"/>
    <mergeCell ref="DN27:ED27"/>
    <mergeCell ref="EE32:ES32"/>
    <mergeCell ref="EE31:ES31"/>
    <mergeCell ref="CF33:CV33"/>
    <mergeCell ref="BK33:CE33"/>
    <mergeCell ref="BK30:CE30"/>
    <mergeCell ref="BK32:CE32"/>
    <mergeCell ref="AQ52:BB52"/>
    <mergeCell ref="BU51:CG51"/>
    <mergeCell ref="AQ51:BB51"/>
    <mergeCell ref="BU52:CG52"/>
    <mergeCell ref="BC52:BT52"/>
    <mergeCell ref="BK51:BT51"/>
    <mergeCell ref="BK34:CE34"/>
    <mergeCell ref="BK37:CE37"/>
    <mergeCell ref="BK35:CE35"/>
    <mergeCell ref="CF31:CV31"/>
    <mergeCell ref="CX49:DJ49"/>
    <mergeCell ref="CX47:DJ47"/>
    <mergeCell ref="CF36:CV36"/>
    <mergeCell ref="CF35:CV35"/>
    <mergeCell ref="CH45:EJ45"/>
    <mergeCell ref="DX47:EJ47"/>
    <mergeCell ref="CW33:DM33"/>
    <mergeCell ref="CF32:CV32"/>
    <mergeCell ref="CH48:CW48"/>
    <mergeCell ref="CW36:DM36"/>
    <mergeCell ref="CF39:CV39"/>
    <mergeCell ref="BC47:BT47"/>
    <mergeCell ref="BK39:CE39"/>
    <mergeCell ref="DN38:ED38"/>
    <mergeCell ref="CH46:CW46"/>
    <mergeCell ref="BK36:CE36"/>
    <mergeCell ref="DX46:EJ46"/>
    <mergeCell ref="DN39:ED39"/>
    <mergeCell ref="A44:FJ44"/>
    <mergeCell ref="BU50:CG50"/>
    <mergeCell ref="BU49:CG49"/>
    <mergeCell ref="BC48:BT48"/>
    <mergeCell ref="BU48:CG48"/>
    <mergeCell ref="BK50:BT50"/>
    <mergeCell ref="BC45:BT46"/>
    <mergeCell ref="AT34:BB34"/>
    <mergeCell ref="AN36:AS36"/>
    <mergeCell ref="AN35:AS35"/>
    <mergeCell ref="AT39:BB39"/>
    <mergeCell ref="AT36:BB36"/>
    <mergeCell ref="BU45:CG46"/>
    <mergeCell ref="CF38:CV38"/>
    <mergeCell ref="BK38:CE38"/>
    <mergeCell ref="AQ45:BB46"/>
    <mergeCell ref="AK45:AP46"/>
    <mergeCell ref="AT35:BB35"/>
    <mergeCell ref="AK50:AP50"/>
    <mergeCell ref="AN39:AS39"/>
    <mergeCell ref="AK48:AP48"/>
    <mergeCell ref="AQ48:BB48"/>
    <mergeCell ref="AN38:AS38"/>
    <mergeCell ref="AQ47:BB47"/>
    <mergeCell ref="AK47:AP47"/>
    <mergeCell ref="A39:AM39"/>
    <mergeCell ref="A37:AM37"/>
    <mergeCell ref="AK49:AP49"/>
    <mergeCell ref="AK52:AP52"/>
    <mergeCell ref="A49:AJ49"/>
    <mergeCell ref="A50:AJ50"/>
    <mergeCell ref="AK51:AP51"/>
    <mergeCell ref="A35:AM35"/>
    <mergeCell ref="A36:AM36"/>
    <mergeCell ref="A45:AJ46"/>
    <mergeCell ref="A47:AJ47"/>
    <mergeCell ref="AN37:AS37"/>
    <mergeCell ref="AK54:AO54"/>
    <mergeCell ref="A53:AJ53"/>
    <mergeCell ref="AK53:AP53"/>
    <mergeCell ref="A54:AJ54"/>
    <mergeCell ref="AK55:AP55"/>
    <mergeCell ref="A51:AJ51"/>
    <mergeCell ref="A52:AJ52"/>
    <mergeCell ref="A60:AJ60"/>
    <mergeCell ref="AK58:AP58"/>
    <mergeCell ref="A62:AJ62"/>
    <mergeCell ref="A59:AJ59"/>
    <mergeCell ref="A61:AJ61"/>
    <mergeCell ref="A55:AJ55"/>
    <mergeCell ref="A56:AJ56"/>
    <mergeCell ref="A58:AJ58"/>
    <mergeCell ref="AQ55:BB55"/>
    <mergeCell ref="BC55:BT55"/>
    <mergeCell ref="AK57:AP57"/>
    <mergeCell ref="A57:AJ57"/>
    <mergeCell ref="AQ69:BB69"/>
    <mergeCell ref="BC58:BT58"/>
    <mergeCell ref="BC59:BT59"/>
    <mergeCell ref="BC67:BT67"/>
    <mergeCell ref="BC69:BT69"/>
    <mergeCell ref="BU64:CG64"/>
    <mergeCell ref="BU67:CG67"/>
    <mergeCell ref="BU62:CG62"/>
    <mergeCell ref="BU65:CG65"/>
    <mergeCell ref="BC65:BT65"/>
    <mergeCell ref="AK59:AP59"/>
    <mergeCell ref="AQ60:BB60"/>
    <mergeCell ref="AQ59:BB59"/>
    <mergeCell ref="AQ62:BB62"/>
    <mergeCell ref="AQ61:BB61"/>
    <mergeCell ref="BU55:CG55"/>
    <mergeCell ref="AQ56:BB56"/>
    <mergeCell ref="AK62:AP62"/>
    <mergeCell ref="AK61:AP61"/>
    <mergeCell ref="AK60:AP60"/>
    <mergeCell ref="AK63:AO63"/>
    <mergeCell ref="AK76:AP76"/>
    <mergeCell ref="AQ67:BB67"/>
    <mergeCell ref="AQ70:BB70"/>
    <mergeCell ref="AK71:AP71"/>
    <mergeCell ref="AQ65:BB65"/>
    <mergeCell ref="AK73:AP73"/>
    <mergeCell ref="AK64:AP64"/>
    <mergeCell ref="AK74:AP74"/>
    <mergeCell ref="AK70:AP70"/>
    <mergeCell ref="AK66:AP66"/>
    <mergeCell ref="AK67:AP67"/>
    <mergeCell ref="AK69:AP69"/>
    <mergeCell ref="A63:AJ63"/>
    <mergeCell ref="AK85:AP85"/>
    <mergeCell ref="AQ78:BB78"/>
    <mergeCell ref="AQ83:BB83"/>
    <mergeCell ref="AK75:AP75"/>
    <mergeCell ref="AQ76:BB76"/>
    <mergeCell ref="AQ79:BB79"/>
    <mergeCell ref="A64:AJ64"/>
    <mergeCell ref="A74:AJ74"/>
    <mergeCell ref="A75:AJ75"/>
    <mergeCell ref="A67:AJ67"/>
    <mergeCell ref="A70:AJ70"/>
    <mergeCell ref="A66:AJ66"/>
    <mergeCell ref="A69:AJ69"/>
    <mergeCell ref="AK89:AP89"/>
    <mergeCell ref="AK83:AP83"/>
    <mergeCell ref="AK90:AP90"/>
    <mergeCell ref="A86:AJ86"/>
    <mergeCell ref="A79:AJ79"/>
    <mergeCell ref="A84:AJ84"/>
    <mergeCell ref="AK84:AP84"/>
    <mergeCell ref="AK79:AP79"/>
    <mergeCell ref="AK81:AP81"/>
    <mergeCell ref="A90:AJ90"/>
    <mergeCell ref="A88:AJ88"/>
    <mergeCell ref="A89:AJ89"/>
    <mergeCell ref="A87:AJ87"/>
    <mergeCell ref="A91:AJ91"/>
    <mergeCell ref="A65:AJ65"/>
    <mergeCell ref="A71:AJ71"/>
    <mergeCell ref="A76:AJ76"/>
    <mergeCell ref="A78:AJ78"/>
    <mergeCell ref="A77:AJ77"/>
    <mergeCell ref="BL136:CE136"/>
    <mergeCell ref="AK120:AP120"/>
    <mergeCell ref="A119:AJ119"/>
    <mergeCell ref="A120:AJ120"/>
    <mergeCell ref="AK121:AP121"/>
    <mergeCell ref="A121:AJ121"/>
    <mergeCell ref="AQ120:BB120"/>
    <mergeCell ref="A85:AJ85"/>
    <mergeCell ref="A83:AJ83"/>
    <mergeCell ref="CF129:ES129"/>
    <mergeCell ref="CX126:DJ126"/>
    <mergeCell ref="DK126:DW126"/>
    <mergeCell ref="BU126:CG126"/>
    <mergeCell ref="CH124:CW124"/>
    <mergeCell ref="A128:FJ128"/>
    <mergeCell ref="EK125:EW125"/>
    <mergeCell ref="AQ126:BB126"/>
    <mergeCell ref="CX125:DJ125"/>
    <mergeCell ref="BU124:CG124"/>
    <mergeCell ref="EE130:ES130"/>
    <mergeCell ref="DN133:ED133"/>
    <mergeCell ref="AV145:BK145"/>
    <mergeCell ref="BL143:CE143"/>
    <mergeCell ref="AV143:BK143"/>
    <mergeCell ref="BL145:CE145"/>
    <mergeCell ref="AV144:BK144"/>
    <mergeCell ref="CW134:DM134"/>
    <mergeCell ref="CF133:CV133"/>
    <mergeCell ref="CF134:CV134"/>
    <mergeCell ref="CW136:DM136"/>
    <mergeCell ref="ET152:FJ152"/>
    <mergeCell ref="DN152:ED152"/>
    <mergeCell ref="EE152:ES152"/>
    <mergeCell ref="EE149:ES149"/>
    <mergeCell ref="EE151:ES151"/>
    <mergeCell ref="ET150:FJ150"/>
    <mergeCell ref="DN150:ED150"/>
    <mergeCell ref="DN145:ED145"/>
    <mergeCell ref="ET145:FJ145"/>
    <mergeCell ref="CW141:DM141"/>
    <mergeCell ref="CW137:DM137"/>
    <mergeCell ref="CF148:CV148"/>
    <mergeCell ref="CF147:CV147"/>
    <mergeCell ref="EE148:ES148"/>
    <mergeCell ref="EE147:ES147"/>
    <mergeCell ref="DN148:ED148"/>
    <mergeCell ref="CW148:DM148"/>
    <mergeCell ref="CF139:CV139"/>
    <mergeCell ref="CF140:CV140"/>
    <mergeCell ref="CF151:CV151"/>
    <mergeCell ref="CW151:DM151"/>
    <mergeCell ref="BL144:CE144"/>
    <mergeCell ref="BL137:CE137"/>
    <mergeCell ref="CF137:CV137"/>
    <mergeCell ref="CW138:DM138"/>
    <mergeCell ref="CF142:CV142"/>
    <mergeCell ref="CF144:CV144"/>
    <mergeCell ref="CF143:CV143"/>
    <mergeCell ref="CF141:CV141"/>
    <mergeCell ref="ET151:FJ151"/>
    <mergeCell ref="ET149:FJ149"/>
    <mergeCell ref="EE150:ES150"/>
    <mergeCell ref="DN151:ED151"/>
    <mergeCell ref="DN149:ED149"/>
    <mergeCell ref="CW149:DM149"/>
    <mergeCell ref="ET148:FJ148"/>
    <mergeCell ref="CF135:CV135"/>
    <mergeCell ref="CW135:DM135"/>
    <mergeCell ref="DN134:ED134"/>
    <mergeCell ref="DN135:ED135"/>
    <mergeCell ref="EE145:ES145"/>
    <mergeCell ref="CW146:DM146"/>
    <mergeCell ref="DN146:ED146"/>
    <mergeCell ref="ET147:FJ147"/>
    <mergeCell ref="CW145:DM145"/>
    <mergeCell ref="ET146:FJ146"/>
    <mergeCell ref="AV146:BK146"/>
    <mergeCell ref="CF146:CV146"/>
    <mergeCell ref="DN147:ED147"/>
    <mergeCell ref="CW147:DM147"/>
    <mergeCell ref="EE146:ES146"/>
    <mergeCell ref="AV147:BK147"/>
    <mergeCell ref="BL146:CE146"/>
    <mergeCell ref="BL147:CE147"/>
    <mergeCell ref="AV151:BK151"/>
    <mergeCell ref="BL151:CE151"/>
    <mergeCell ref="AV149:BK149"/>
    <mergeCell ref="AV148:BK148"/>
    <mergeCell ref="BL150:CE150"/>
    <mergeCell ref="AV150:BK150"/>
    <mergeCell ref="R156:AE156"/>
    <mergeCell ref="AH156:BH156"/>
    <mergeCell ref="A153:BB153"/>
    <mergeCell ref="AQ152:AU152"/>
    <mergeCell ref="AV152:BK152"/>
    <mergeCell ref="AQ151:AU151"/>
    <mergeCell ref="DS155:ES155"/>
    <mergeCell ref="DS154:ES154"/>
    <mergeCell ref="B154:BB154"/>
    <mergeCell ref="DC155:DP155"/>
    <mergeCell ref="R155:AE155"/>
    <mergeCell ref="AH155:BH155"/>
    <mergeCell ref="BZ153:DA154"/>
    <mergeCell ref="CW152:DM152"/>
    <mergeCell ref="CF152:CV152"/>
    <mergeCell ref="A152:AO152"/>
    <mergeCell ref="BL149:CE149"/>
    <mergeCell ref="BL148:CE148"/>
    <mergeCell ref="A151:AO151"/>
    <mergeCell ref="BL152:CE152"/>
    <mergeCell ref="CW150:DM150"/>
    <mergeCell ref="CF150:CV150"/>
    <mergeCell ref="CF149:CV149"/>
    <mergeCell ref="AQ144:AU144"/>
    <mergeCell ref="AQ143:AU143"/>
    <mergeCell ref="A143:AO143"/>
    <mergeCell ref="AQ142:AU142"/>
    <mergeCell ref="AQ140:AU140"/>
    <mergeCell ref="A148:AO148"/>
    <mergeCell ref="AQ148:AU148"/>
    <mergeCell ref="A123:AJ123"/>
    <mergeCell ref="AK123:AP123"/>
    <mergeCell ref="A137:AO137"/>
    <mergeCell ref="A122:AJ122"/>
    <mergeCell ref="AK126:AP126"/>
    <mergeCell ref="A126:AJ126"/>
    <mergeCell ref="A132:AO132"/>
    <mergeCell ref="A124:AJ124"/>
    <mergeCell ref="A129:AO130"/>
    <mergeCell ref="AK124:AP124"/>
    <mergeCell ref="A138:AO138"/>
    <mergeCell ref="A131:AO131"/>
    <mergeCell ref="AK125:AP125"/>
    <mergeCell ref="A133:AO133"/>
    <mergeCell ref="A136:AO136"/>
    <mergeCell ref="A135:AO135"/>
    <mergeCell ref="A125:AJ125"/>
    <mergeCell ref="A116:AJ116"/>
    <mergeCell ref="AK107:AO107"/>
    <mergeCell ref="A109:AJ109"/>
    <mergeCell ref="AK111:AP111"/>
    <mergeCell ref="A112:AJ112"/>
    <mergeCell ref="A110:AJ110"/>
    <mergeCell ref="AK116:AP116"/>
    <mergeCell ref="AK112:AP112"/>
    <mergeCell ref="A111:AJ111"/>
    <mergeCell ref="AK114:AP114"/>
    <mergeCell ref="AK110:AP110"/>
    <mergeCell ref="AK118:AP118"/>
    <mergeCell ref="A115:AJ115"/>
    <mergeCell ref="A117:AJ117"/>
    <mergeCell ref="AK117:AP117"/>
    <mergeCell ref="A113:AJ113"/>
    <mergeCell ref="AK113:AP113"/>
    <mergeCell ref="A118:AJ118"/>
    <mergeCell ref="A114:AJ114"/>
    <mergeCell ref="AK115:AP115"/>
    <mergeCell ref="BC106:BT106"/>
    <mergeCell ref="AK108:AP108"/>
    <mergeCell ref="AK104:AP104"/>
    <mergeCell ref="AK106:AP106"/>
    <mergeCell ref="A104:AJ104"/>
    <mergeCell ref="A107:AJ107"/>
    <mergeCell ref="A106:AJ106"/>
    <mergeCell ref="A105:AJ105"/>
    <mergeCell ref="AK105:AP105"/>
    <mergeCell ref="A108:AJ108"/>
    <mergeCell ref="A101:AJ101"/>
    <mergeCell ref="BC108:BT108"/>
    <mergeCell ref="BC105:BT105"/>
    <mergeCell ref="BC103:BT103"/>
    <mergeCell ref="AQ106:BB106"/>
    <mergeCell ref="AQ104:BB104"/>
    <mergeCell ref="AQ108:BB108"/>
    <mergeCell ref="BK107:BT107"/>
    <mergeCell ref="AQ105:BB105"/>
    <mergeCell ref="AQ107:BB107"/>
    <mergeCell ref="AQ103:BB103"/>
    <mergeCell ref="A102:AJ102"/>
    <mergeCell ref="A103:AJ103"/>
    <mergeCell ref="AK103:AP103"/>
    <mergeCell ref="AK102:AP102"/>
    <mergeCell ref="AQ102:BB102"/>
    <mergeCell ref="A92:AJ92"/>
    <mergeCell ref="A96:AJ96"/>
    <mergeCell ref="A94:AJ94"/>
    <mergeCell ref="A95:AJ95"/>
    <mergeCell ref="AQ101:BB101"/>
    <mergeCell ref="AK101:AP101"/>
    <mergeCell ref="AQ100:BB100"/>
    <mergeCell ref="AK100:AP100"/>
    <mergeCell ref="AK99:AP99"/>
    <mergeCell ref="AQ98:BB98"/>
    <mergeCell ref="A93:AJ93"/>
    <mergeCell ref="A98:AJ98"/>
    <mergeCell ref="BC94:BT94"/>
    <mergeCell ref="A100:AJ100"/>
    <mergeCell ref="AK98:AP98"/>
    <mergeCell ref="AQ99:BB99"/>
    <mergeCell ref="BC100:BT100"/>
    <mergeCell ref="A99:AJ99"/>
    <mergeCell ref="A97:AJ97"/>
    <mergeCell ref="DK100:DW100"/>
    <mergeCell ref="DK72:DW72"/>
    <mergeCell ref="BC97:BT97"/>
    <mergeCell ref="BC98:BT98"/>
    <mergeCell ref="CX99:DJ99"/>
    <mergeCell ref="CX98:DJ98"/>
    <mergeCell ref="BU99:CG99"/>
    <mergeCell ref="CX97:DJ97"/>
    <mergeCell ref="CH99:CW99"/>
    <mergeCell ref="BU100:CG100"/>
    <mergeCell ref="DK51:DW51"/>
    <mergeCell ref="CH64:CW64"/>
    <mergeCell ref="CX52:DJ52"/>
    <mergeCell ref="DK57:DW57"/>
    <mergeCell ref="CX57:DJ57"/>
    <mergeCell ref="CH54:CW54"/>
    <mergeCell ref="CH62:CW62"/>
    <mergeCell ref="CH57:CW57"/>
    <mergeCell ref="CX58:DJ58"/>
    <mergeCell ref="CX62:DJ62"/>
    <mergeCell ref="DK53:DW53"/>
    <mergeCell ref="CH51:CW51"/>
    <mergeCell ref="CH94:CW94"/>
    <mergeCell ref="CH92:CW92"/>
    <mergeCell ref="CX94:DJ94"/>
    <mergeCell ref="CX83:DJ83"/>
    <mergeCell ref="CH71:CW71"/>
    <mergeCell ref="CX53:DJ53"/>
    <mergeCell ref="CX64:DJ64"/>
    <mergeCell ref="CX66:DJ66"/>
    <mergeCell ref="DK56:DW56"/>
    <mergeCell ref="DK59:DW59"/>
    <mergeCell ref="DK64:DW64"/>
    <mergeCell ref="CX54:DJ54"/>
    <mergeCell ref="CX60:DJ60"/>
    <mergeCell ref="DK62:DW62"/>
    <mergeCell ref="CX59:DJ59"/>
    <mergeCell ref="DK60:DW60"/>
    <mergeCell ref="CH52:CW52"/>
    <mergeCell ref="DK63:DW63"/>
    <mergeCell ref="DK61:DW61"/>
    <mergeCell ref="BU53:CG53"/>
    <mergeCell ref="DK54:DW54"/>
    <mergeCell ref="DK55:DW55"/>
    <mergeCell ref="BU63:CG63"/>
    <mergeCell ref="CX61:DJ61"/>
    <mergeCell ref="DK52:DW52"/>
    <mergeCell ref="CX56:DJ56"/>
    <mergeCell ref="AQ53:BB53"/>
    <mergeCell ref="BC53:BT53"/>
    <mergeCell ref="BK54:BT54"/>
    <mergeCell ref="CX76:DJ76"/>
    <mergeCell ref="CX55:DJ55"/>
    <mergeCell ref="CX102:DJ102"/>
    <mergeCell ref="CX100:DJ100"/>
    <mergeCell ref="CH100:CW100"/>
    <mergeCell ref="CH102:CW102"/>
    <mergeCell ref="BC99:BT99"/>
    <mergeCell ref="BU83:CG83"/>
    <mergeCell ref="AQ71:BB71"/>
    <mergeCell ref="BC71:BT71"/>
    <mergeCell ref="BC101:BT101"/>
    <mergeCell ref="BK102:BT102"/>
    <mergeCell ref="CX96:DJ96"/>
    <mergeCell ref="CH97:CW97"/>
    <mergeCell ref="AQ81:BB81"/>
    <mergeCell ref="AQ89:BB89"/>
    <mergeCell ref="BC89:BT89"/>
    <mergeCell ref="CX92:DJ92"/>
    <mergeCell ref="CX103:DJ103"/>
    <mergeCell ref="CX93:DJ93"/>
    <mergeCell ref="CX107:DJ107"/>
    <mergeCell ref="AQ54:BB54"/>
    <mergeCell ref="BU54:CG54"/>
    <mergeCell ref="AQ58:BB58"/>
    <mergeCell ref="CX90:DJ90"/>
    <mergeCell ref="AQ86:BB86"/>
    <mergeCell ref="BU84:CG84"/>
    <mergeCell ref="DK122:DW122"/>
    <mergeCell ref="CX121:DJ121"/>
    <mergeCell ref="CX122:DJ122"/>
    <mergeCell ref="DK113:DW113"/>
    <mergeCell ref="DK119:DW119"/>
    <mergeCell ref="DK114:DW114"/>
    <mergeCell ref="CX113:DJ113"/>
    <mergeCell ref="CX120:DJ120"/>
    <mergeCell ref="CH53:CW53"/>
    <mergeCell ref="CH55:CW55"/>
    <mergeCell ref="CX63:DJ63"/>
    <mergeCell ref="CH75:CW75"/>
    <mergeCell ref="CX75:DJ75"/>
    <mergeCell ref="CX70:DJ70"/>
    <mergeCell ref="CH65:CW65"/>
    <mergeCell ref="CX71:DJ71"/>
    <mergeCell ref="CX65:DJ65"/>
    <mergeCell ref="CX67:DJ67"/>
    <mergeCell ref="CH117:CW117"/>
    <mergeCell ref="CH114:CW114"/>
    <mergeCell ref="DK103:DW103"/>
    <mergeCell ref="DK105:DW105"/>
    <mergeCell ref="DK106:DW106"/>
    <mergeCell ref="DK111:DW111"/>
    <mergeCell ref="DK109:DW109"/>
    <mergeCell ref="DK108:DW108"/>
    <mergeCell ref="CX114:DJ114"/>
    <mergeCell ref="DK112:DW112"/>
    <mergeCell ref="DK65:DW65"/>
    <mergeCell ref="DK88:DW88"/>
    <mergeCell ref="CH113:CW113"/>
    <mergeCell ref="DK97:DW97"/>
    <mergeCell ref="DK86:DW86"/>
    <mergeCell ref="DK90:DW90"/>
    <mergeCell ref="DK89:DW89"/>
    <mergeCell ref="CX91:DJ91"/>
    <mergeCell ref="CH76:CW76"/>
    <mergeCell ref="CX111:DJ111"/>
    <mergeCell ref="CH121:CW121"/>
    <mergeCell ref="CX105:DJ105"/>
    <mergeCell ref="CH103:CW103"/>
    <mergeCell ref="CX101:DJ101"/>
    <mergeCell ref="CH110:CW110"/>
    <mergeCell ref="CH109:CW109"/>
    <mergeCell ref="CH111:CW111"/>
    <mergeCell ref="CH106:CW106"/>
    <mergeCell ref="CX104:DJ104"/>
    <mergeCell ref="CX106:DJ106"/>
    <mergeCell ref="CX117:DJ117"/>
    <mergeCell ref="CX116:DJ116"/>
    <mergeCell ref="CH108:CW108"/>
    <mergeCell ref="CX110:DJ110"/>
    <mergeCell ref="CX109:DJ109"/>
    <mergeCell ref="CX115:DJ115"/>
    <mergeCell ref="CH112:CW112"/>
    <mergeCell ref="CX112:DJ112"/>
    <mergeCell ref="CX108:DJ108"/>
    <mergeCell ref="CH115:CW115"/>
    <mergeCell ref="CX123:DJ123"/>
    <mergeCell ref="CX124:DJ124"/>
    <mergeCell ref="CX118:DJ118"/>
    <mergeCell ref="CX119:DJ119"/>
    <mergeCell ref="BC117:BT117"/>
    <mergeCell ref="CH122:CW122"/>
    <mergeCell ref="BC121:BT121"/>
    <mergeCell ref="BC122:BT122"/>
    <mergeCell ref="BC120:BT120"/>
    <mergeCell ref="CH119:CW119"/>
    <mergeCell ref="CF132:CV132"/>
    <mergeCell ref="AQ116:BB116"/>
    <mergeCell ref="AQ118:BB118"/>
    <mergeCell ref="BC118:BT118"/>
    <mergeCell ref="CH123:CW123"/>
    <mergeCell ref="CH118:CW118"/>
    <mergeCell ref="CH120:CW120"/>
    <mergeCell ref="BU118:CG118"/>
    <mergeCell ref="BU122:CG122"/>
    <mergeCell ref="CH116:CW116"/>
    <mergeCell ref="BC113:BT113"/>
    <mergeCell ref="BC114:BT114"/>
    <mergeCell ref="BU116:CG116"/>
    <mergeCell ref="BU113:CG113"/>
    <mergeCell ref="BU123:CG123"/>
    <mergeCell ref="BU121:CG121"/>
    <mergeCell ref="AQ114:BB114"/>
    <mergeCell ref="CH125:CW125"/>
    <mergeCell ref="BU125:CG125"/>
    <mergeCell ref="BL132:CE132"/>
    <mergeCell ref="AQ132:AU132"/>
    <mergeCell ref="BL129:CE130"/>
    <mergeCell ref="AQ117:BB117"/>
    <mergeCell ref="BU115:CG115"/>
    <mergeCell ref="BC115:BT115"/>
    <mergeCell ref="BC116:BT116"/>
    <mergeCell ref="BU111:CG111"/>
    <mergeCell ref="A160:BB160"/>
    <mergeCell ref="A157:AE157"/>
    <mergeCell ref="A158:BB158"/>
    <mergeCell ref="AV134:BK134"/>
    <mergeCell ref="A134:AO134"/>
    <mergeCell ref="A145:AO145"/>
    <mergeCell ref="AQ141:AU141"/>
    <mergeCell ref="A141:AO141"/>
    <mergeCell ref="A144:AO144"/>
    <mergeCell ref="AQ150:AU150"/>
    <mergeCell ref="AQ146:AU146"/>
    <mergeCell ref="A150:AO150"/>
    <mergeCell ref="AQ149:AU149"/>
    <mergeCell ref="BU107:CG107"/>
    <mergeCell ref="BL135:CE135"/>
    <mergeCell ref="BL134:CE134"/>
    <mergeCell ref="BL133:CE133"/>
    <mergeCell ref="BC119:BT119"/>
    <mergeCell ref="BC126:BT126"/>
    <mergeCell ref="A140:AO140"/>
    <mergeCell ref="AQ113:BB113"/>
    <mergeCell ref="AQ115:BB115"/>
    <mergeCell ref="BU117:CG117"/>
    <mergeCell ref="A149:AO149"/>
    <mergeCell ref="AQ145:AU145"/>
    <mergeCell ref="AV132:BK132"/>
    <mergeCell ref="BC123:BT123"/>
    <mergeCell ref="AQ119:BB119"/>
    <mergeCell ref="A142:AO142"/>
    <mergeCell ref="BC110:BT110"/>
    <mergeCell ref="BU109:CG109"/>
    <mergeCell ref="BU120:CG120"/>
    <mergeCell ref="BU119:CG119"/>
    <mergeCell ref="CH101:CW101"/>
    <mergeCell ref="A147:AO147"/>
    <mergeCell ref="AQ147:AU147"/>
    <mergeCell ref="A146:AO146"/>
    <mergeCell ref="AQ133:AU133"/>
    <mergeCell ref="A139:AO139"/>
    <mergeCell ref="BU75:CG75"/>
    <mergeCell ref="BU82:CG82"/>
    <mergeCell ref="BU93:CG93"/>
    <mergeCell ref="BU85:CG85"/>
    <mergeCell ref="DK115:DW115"/>
    <mergeCell ref="BL131:CE131"/>
    <mergeCell ref="BU114:CG114"/>
    <mergeCell ref="BC109:BT109"/>
    <mergeCell ref="BC111:BT111"/>
    <mergeCell ref="BC112:BT112"/>
    <mergeCell ref="BU108:CG108"/>
    <mergeCell ref="DK93:DW93"/>
    <mergeCell ref="BU104:CG104"/>
    <mergeCell ref="CH107:CW107"/>
    <mergeCell ref="CH104:CW104"/>
    <mergeCell ref="CH105:CW105"/>
    <mergeCell ref="BU103:CG103"/>
    <mergeCell ref="BU106:CG106"/>
    <mergeCell ref="BU102:CG102"/>
    <mergeCell ref="CH93:CW93"/>
    <mergeCell ref="EX94:FJ94"/>
    <mergeCell ref="BU105:CG105"/>
    <mergeCell ref="DK110:DW110"/>
    <mergeCell ref="EX105:FJ105"/>
    <mergeCell ref="DX105:EJ105"/>
    <mergeCell ref="EK106:EW106"/>
    <mergeCell ref="DX108:EJ108"/>
    <mergeCell ref="EK105:EW105"/>
    <mergeCell ref="EX96:FJ96"/>
    <mergeCell ref="EK96:EW96"/>
    <mergeCell ref="BU112:CG112"/>
    <mergeCell ref="BU110:CG110"/>
    <mergeCell ref="CH95:CW95"/>
    <mergeCell ref="EX62:FJ62"/>
    <mergeCell ref="EX101:FJ101"/>
    <mergeCell ref="EX99:FJ99"/>
    <mergeCell ref="EX100:FJ100"/>
    <mergeCell ref="EX92:FJ92"/>
    <mergeCell ref="EX97:FJ97"/>
    <mergeCell ref="EX95:FJ95"/>
    <mergeCell ref="EX56:FJ56"/>
    <mergeCell ref="EK58:EW58"/>
    <mergeCell ref="EX60:FJ60"/>
    <mergeCell ref="EK60:EW60"/>
    <mergeCell ref="EX70:FJ70"/>
    <mergeCell ref="EX73:FJ73"/>
    <mergeCell ref="EX63:FJ63"/>
    <mergeCell ref="EX59:FJ59"/>
    <mergeCell ref="EX61:FJ61"/>
    <mergeCell ref="EK66:EW66"/>
    <mergeCell ref="EX49:FJ49"/>
    <mergeCell ref="EK49:EW49"/>
    <mergeCell ref="DN33:ED33"/>
    <mergeCell ref="DN32:ED32"/>
    <mergeCell ref="ET32:FJ32"/>
    <mergeCell ref="DK48:DW48"/>
    <mergeCell ref="CW32:DM32"/>
    <mergeCell ref="CW39:DM39"/>
    <mergeCell ref="CX46:DJ46"/>
    <mergeCell ref="DK47:DW47"/>
    <mergeCell ref="ET31:FJ31"/>
    <mergeCell ref="EX48:FJ48"/>
    <mergeCell ref="EK48:EW48"/>
    <mergeCell ref="EX46:FJ46"/>
    <mergeCell ref="EX47:FJ47"/>
    <mergeCell ref="EK47:EW47"/>
    <mergeCell ref="EE38:ES38"/>
    <mergeCell ref="EK46:EW46"/>
    <mergeCell ref="ET38:FJ38"/>
    <mergeCell ref="ET33:FJ33"/>
    <mergeCell ref="CX48:DJ48"/>
    <mergeCell ref="DX49:EJ49"/>
    <mergeCell ref="DX48:EJ48"/>
    <mergeCell ref="DX50:EJ50"/>
    <mergeCell ref="CX50:DJ50"/>
    <mergeCell ref="DK50:DW50"/>
    <mergeCell ref="DK49:DW49"/>
    <mergeCell ref="DX53:EJ53"/>
    <mergeCell ref="CX51:DJ51"/>
    <mergeCell ref="DX57:EJ57"/>
    <mergeCell ref="EK57:EW57"/>
    <mergeCell ref="DX52:EJ52"/>
    <mergeCell ref="DX54:EJ54"/>
    <mergeCell ref="DX56:EJ56"/>
    <mergeCell ref="DX55:EJ55"/>
    <mergeCell ref="DX51:EJ51"/>
    <mergeCell ref="EK56:EW56"/>
    <mergeCell ref="EX53:FJ53"/>
    <mergeCell ref="EX55:FJ55"/>
    <mergeCell ref="EX54:FJ54"/>
    <mergeCell ref="DX99:EJ99"/>
    <mergeCell ref="EX58:FJ58"/>
    <mergeCell ref="DX58:EJ58"/>
    <mergeCell ref="EX57:FJ57"/>
    <mergeCell ref="EK64:EW64"/>
    <mergeCell ref="EK63:EW63"/>
    <mergeCell ref="EK59:EW59"/>
    <mergeCell ref="DX118:EJ118"/>
    <mergeCell ref="FL98:FP98"/>
    <mergeCell ref="EX98:FJ98"/>
    <mergeCell ref="FL105:FP105"/>
    <mergeCell ref="DX111:EJ111"/>
    <mergeCell ref="DX109:EJ109"/>
    <mergeCell ref="DX101:EJ101"/>
    <mergeCell ref="FL114:FP114"/>
    <mergeCell ref="FL108:FP108"/>
    <mergeCell ref="FL113:FP113"/>
    <mergeCell ref="DX116:EJ116"/>
    <mergeCell ref="DX117:EJ117"/>
    <mergeCell ref="DK94:DW94"/>
    <mergeCell ref="DK117:DW117"/>
    <mergeCell ref="DK95:DW95"/>
    <mergeCell ref="DK98:DW98"/>
    <mergeCell ref="DK102:DW102"/>
    <mergeCell ref="DX100:EJ100"/>
    <mergeCell ref="DX95:EJ95"/>
    <mergeCell ref="DX113:EJ113"/>
    <mergeCell ref="EX90:FJ90"/>
    <mergeCell ref="DX93:EJ93"/>
    <mergeCell ref="DK99:DW99"/>
    <mergeCell ref="DX107:EJ107"/>
    <mergeCell ref="EK94:EW94"/>
    <mergeCell ref="EK104:EW104"/>
    <mergeCell ref="EX93:FJ93"/>
    <mergeCell ref="EX91:FJ91"/>
    <mergeCell ref="DX102:EJ102"/>
    <mergeCell ref="DX103:EJ103"/>
    <mergeCell ref="CH86:CW86"/>
    <mergeCell ref="BC85:BT85"/>
    <mergeCell ref="BU94:CG94"/>
    <mergeCell ref="BU90:CG90"/>
    <mergeCell ref="BC92:BT92"/>
    <mergeCell ref="BU92:CG92"/>
    <mergeCell ref="BC93:BT93"/>
    <mergeCell ref="CH85:CW85"/>
    <mergeCell ref="CH90:CW90"/>
    <mergeCell ref="BU91:CG91"/>
    <mergeCell ref="BU86:CG86"/>
    <mergeCell ref="BU98:CG98"/>
    <mergeCell ref="BU97:CG97"/>
    <mergeCell ref="BC95:BT95"/>
    <mergeCell ref="BC86:BT86"/>
    <mergeCell ref="BC96:BT96"/>
    <mergeCell ref="BU95:CG95"/>
    <mergeCell ref="BU96:CG96"/>
    <mergeCell ref="BC91:BT91"/>
    <mergeCell ref="DX92:EJ92"/>
    <mergeCell ref="EK92:EW92"/>
    <mergeCell ref="DX91:EJ91"/>
    <mergeCell ref="BC104:BT104"/>
    <mergeCell ref="BC87:BT87"/>
    <mergeCell ref="BU87:CG87"/>
    <mergeCell ref="DX97:EJ97"/>
    <mergeCell ref="EK99:EW99"/>
    <mergeCell ref="CH91:CW91"/>
    <mergeCell ref="CH88:CW88"/>
    <mergeCell ref="EX81:FJ81"/>
    <mergeCell ref="EX82:FJ82"/>
    <mergeCell ref="EX87:FJ87"/>
    <mergeCell ref="EX85:FJ85"/>
    <mergeCell ref="EX86:FJ86"/>
    <mergeCell ref="DX89:EJ89"/>
    <mergeCell ref="FL86:FP86"/>
    <mergeCell ref="FL87:FP87"/>
    <mergeCell ref="FL85:FP85"/>
    <mergeCell ref="CX85:DJ85"/>
    <mergeCell ref="EK85:EW85"/>
    <mergeCell ref="CX86:DJ86"/>
    <mergeCell ref="DX86:EJ86"/>
    <mergeCell ref="CX87:DJ87"/>
    <mergeCell ref="DX87:EJ87"/>
    <mergeCell ref="DK85:DW85"/>
    <mergeCell ref="DX84:EJ84"/>
    <mergeCell ref="EK83:EW83"/>
    <mergeCell ref="CH77:CW77"/>
    <mergeCell ref="CX84:DJ84"/>
    <mergeCell ref="DK83:DW83"/>
    <mergeCell ref="DK79:DW79"/>
    <mergeCell ref="DK78:DW78"/>
    <mergeCell ref="CH82:CW82"/>
    <mergeCell ref="CH83:CW83"/>
    <mergeCell ref="CH84:CW84"/>
    <mergeCell ref="EX88:FJ88"/>
    <mergeCell ref="EX84:FJ84"/>
    <mergeCell ref="EK88:EW88"/>
    <mergeCell ref="CX88:DJ88"/>
    <mergeCell ref="DK84:DW84"/>
    <mergeCell ref="DX85:EJ85"/>
    <mergeCell ref="DX83:EJ83"/>
    <mergeCell ref="EK86:EW86"/>
    <mergeCell ref="EX83:FJ83"/>
    <mergeCell ref="EK84:EW84"/>
    <mergeCell ref="DK87:DW87"/>
    <mergeCell ref="CX79:DJ79"/>
    <mergeCell ref="CX78:DJ78"/>
    <mergeCell ref="DK81:DW81"/>
    <mergeCell ref="DX81:EJ81"/>
    <mergeCell ref="DK80:DW80"/>
    <mergeCell ref="DX80:EJ80"/>
    <mergeCell ref="CX82:DJ82"/>
    <mergeCell ref="EK61:EW61"/>
    <mergeCell ref="DX61:EJ61"/>
    <mergeCell ref="EX67:FJ67"/>
    <mergeCell ref="DX62:EJ62"/>
    <mergeCell ref="EK62:EW62"/>
    <mergeCell ref="EX65:FJ65"/>
    <mergeCell ref="EX64:FJ64"/>
    <mergeCell ref="EX66:FJ66"/>
    <mergeCell ref="EK65:EW65"/>
    <mergeCell ref="DX71:EJ71"/>
    <mergeCell ref="DX78:EJ78"/>
    <mergeCell ref="CH72:CW72"/>
    <mergeCell ref="BC78:BT78"/>
    <mergeCell ref="DK75:DW75"/>
    <mergeCell ref="DK76:DW76"/>
    <mergeCell ref="CH78:CW78"/>
    <mergeCell ref="BU78:CG78"/>
    <mergeCell ref="DK73:DW73"/>
    <mergeCell ref="CX74:DJ74"/>
    <mergeCell ref="EK71:EW71"/>
    <mergeCell ref="EX75:FJ75"/>
    <mergeCell ref="EX76:FJ76"/>
    <mergeCell ref="EX79:FJ79"/>
    <mergeCell ref="EK73:EW73"/>
    <mergeCell ref="EX71:FJ71"/>
    <mergeCell ref="EK77:EW77"/>
    <mergeCell ref="EK75:EW75"/>
    <mergeCell ref="EX74:FJ74"/>
    <mergeCell ref="EK74:EW74"/>
    <mergeCell ref="DX60:EJ60"/>
    <mergeCell ref="EK82:EW82"/>
    <mergeCell ref="DK82:DW82"/>
    <mergeCell ref="DX82:EJ82"/>
    <mergeCell ref="EK67:EW67"/>
    <mergeCell ref="DX73:EJ73"/>
    <mergeCell ref="EK78:EW78"/>
    <mergeCell ref="EK81:EW81"/>
    <mergeCell ref="DX79:EJ79"/>
    <mergeCell ref="EK76:EW76"/>
    <mergeCell ref="DK71:DW71"/>
    <mergeCell ref="AQ74:BB74"/>
    <mergeCell ref="AQ73:BB73"/>
    <mergeCell ref="BC74:BT74"/>
    <mergeCell ref="BC73:BT73"/>
    <mergeCell ref="BU73:CG73"/>
    <mergeCell ref="CX73:DJ73"/>
    <mergeCell ref="CH74:CW74"/>
    <mergeCell ref="CX72:DJ72"/>
    <mergeCell ref="BU71:CG71"/>
    <mergeCell ref="CH81:CW81"/>
    <mergeCell ref="CX81:DJ81"/>
    <mergeCell ref="CH80:CW80"/>
    <mergeCell ref="CX80:DJ80"/>
    <mergeCell ref="BC76:BT76"/>
    <mergeCell ref="BC77:BT77"/>
    <mergeCell ref="CH79:CW79"/>
    <mergeCell ref="BU80:CG80"/>
    <mergeCell ref="BC79:BT79"/>
    <mergeCell ref="BU79:CG79"/>
    <mergeCell ref="A82:AJ82"/>
    <mergeCell ref="AK82:AP82"/>
    <mergeCell ref="AQ82:BB82"/>
    <mergeCell ref="BC82:BT82"/>
    <mergeCell ref="BC81:BT81"/>
    <mergeCell ref="BU81:CG81"/>
    <mergeCell ref="A81:AJ81"/>
    <mergeCell ref="DK74:DW74"/>
    <mergeCell ref="DX74:EJ74"/>
    <mergeCell ref="DX75:EJ75"/>
    <mergeCell ref="A80:AJ80"/>
    <mergeCell ref="AK80:AP80"/>
    <mergeCell ref="AQ80:BB80"/>
    <mergeCell ref="BC80:BT80"/>
    <mergeCell ref="CX77:DJ77"/>
    <mergeCell ref="BC75:BT75"/>
    <mergeCell ref="BU76:CG76"/>
    <mergeCell ref="EK72:EW72"/>
    <mergeCell ref="EX72:FJ72"/>
    <mergeCell ref="FL73:FP73"/>
    <mergeCell ref="FL72:FP72"/>
    <mergeCell ref="CH73:CW73"/>
    <mergeCell ref="A72:AJ72"/>
    <mergeCell ref="AK72:AP72"/>
    <mergeCell ref="AQ72:BB72"/>
    <mergeCell ref="BC72:BT72"/>
    <mergeCell ref="A73:AJ73"/>
    <mergeCell ref="EX80:FJ80"/>
    <mergeCell ref="FL80:FP80"/>
    <mergeCell ref="EK79:EW79"/>
    <mergeCell ref="DX77:EJ77"/>
    <mergeCell ref="EX77:FJ77"/>
    <mergeCell ref="EX78:FJ78"/>
    <mergeCell ref="FL77:FP77"/>
    <mergeCell ref="EK80:EW80"/>
    <mergeCell ref="FL79:FP79"/>
    <mergeCell ref="FL78:FP78"/>
  </mergeCells>
  <printOptions/>
  <pageMargins left="0.15748031496062992" right="0.15748031496062992" top="0.15748031496062992" bottom="0.1968503937007874" header="0.15748031496062992" footer="0"/>
  <pageSetup fitToHeight="6" horizontalDpi="600" verticalDpi="600" orientation="landscape" paperSize="9" scale="80" r:id="rId1"/>
  <rowBreaks count="1" manualBreakCount="1">
    <brk id="39" max="1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2015-07-02T08:23:49Z</cp:lastPrinted>
  <dcterms:created xsi:type="dcterms:W3CDTF">2005-02-01T12:32:18Z</dcterms:created>
  <dcterms:modified xsi:type="dcterms:W3CDTF">2015-07-07T13:43:48Z</dcterms:modified>
  <cp:category/>
  <cp:version/>
  <cp:contentType/>
  <cp:contentStatus/>
</cp:coreProperties>
</file>